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225" windowHeight="5760" activeTab="0"/>
  </bookViews>
  <sheets>
    <sheet name="Raff" sheetId="1" r:id="rId1"/>
  </sheets>
  <externalReferences>
    <externalReference r:id="rId4"/>
  </externalReferences>
  <definedNames>
    <definedName name="_Table1_Out" hidden="1">'[1]mape'!#REF!</definedName>
    <definedName name="anscount" hidden="1">1</definedName>
    <definedName name="Close">'Raff'!$I$8:OFFSET('Raff'!$I$8,'Raff'!$I$1-1,0)</definedName>
    <definedName name="Date">'Raff'!$C$8:OFFSET('Raff'!$C$8,'Raff'!$I$1-1,0)</definedName>
    <definedName name="Index">'Raff'!$A$8:OFFSET('Raff'!$A$8,'Raff'!$I$1-1,0)</definedName>
    <definedName name="intercept">'Raff'!$O$2</definedName>
    <definedName name="KMAX">'Raff'!$O$5</definedName>
    <definedName name="Lower">'Raff'!$O$8:OFFSET('Raff'!$O$8,'Raff'!$P$11-1,0)</definedName>
    <definedName name="Max">'Raff'!$L$1</definedName>
    <definedName name="Min">'Raff'!$L$2</definedName>
    <definedName name="R_max">'Raff'!$K$3</definedName>
    <definedName name="R_min">'Raff'!$L$3</definedName>
    <definedName name="Regression">'Raff'!$M$8:OFFSET('Raff'!$M$8,'Raff'!$P$11-1,0)</definedName>
    <definedName name="slope">'Raff'!$O$1</definedName>
    <definedName name="Upper">'Raff'!$N$8:OFFSET('Raff'!$N$8,'Raff'!$P$11-1,0)</definedName>
    <definedName name="Volume">'Raff'!$L$8:OFFSET('Raff'!$L$8,'Raff'!$I$1-1,0)</definedName>
  </definedNames>
  <calcPr fullCalcOnLoad="1"/>
</workbook>
</file>

<file path=xl/sharedStrings.xml><?xml version="1.0" encoding="utf-8"?>
<sst xmlns="http://schemas.openxmlformats.org/spreadsheetml/2006/main" count="41" uniqueCount="40">
  <si>
    <t>http://chart.yahoo.com/table.csv?s=GE&amp;a=5&amp;b=18&amp;c=2005&amp;d=9&amp;e=16&amp;f=2005&amp;g=d&amp;q=q&amp;y=0&amp;z=GE&amp;x=.csv</t>
  </si>
  <si>
    <t>GE</t>
  </si>
  <si>
    <t xml:space="preserve"> </t>
  </si>
  <si>
    <t>Adj. Close*</t>
  </si>
  <si>
    <t>URL used =</t>
  </si>
  <si>
    <t>Date</t>
  </si>
  <si>
    <t>Open</t>
  </si>
  <si>
    <t>High</t>
  </si>
  <si>
    <t>Low</t>
  </si>
  <si>
    <t>Close</t>
  </si>
  <si>
    <t>Volume</t>
  </si>
  <si>
    <t>Minimum</t>
  </si>
  <si>
    <t>Maximum</t>
  </si>
  <si>
    <t>Index</t>
  </si>
  <si>
    <t>Returns</t>
  </si>
  <si>
    <t>Volume/1000</t>
  </si>
  <si>
    <t>Stock Symbol:</t>
  </si>
  <si>
    <t>Chart Min =</t>
  </si>
  <si>
    <t>Chart Max =</t>
  </si>
  <si>
    <t>Annualized Return =</t>
  </si>
  <si>
    <t>Start Date:</t>
  </si>
  <si>
    <t>End Date:</t>
  </si>
  <si>
    <t>SD =</t>
  </si>
  <si>
    <t>Mean =</t>
  </si>
  <si>
    <t>d</t>
  </si>
  <si>
    <t>slope =</t>
  </si>
  <si>
    <t>intercept =</t>
  </si>
  <si>
    <t>Max =</t>
  </si>
  <si>
    <t>Min =</t>
  </si>
  <si>
    <t>KMAX =</t>
  </si>
  <si>
    <t>Raff Regression</t>
  </si>
  <si>
    <t>Days</t>
  </si>
  <si>
    <t>in</t>
  </si>
  <si>
    <t>Regression</t>
  </si>
  <si>
    <t>Upper</t>
  </si>
  <si>
    <t>Lower</t>
  </si>
  <si>
    <t>Total Days =</t>
  </si>
  <si>
    <t>See:</t>
  </si>
  <si>
    <t>http://www.gummy-stuff.org/raff-regression.htm</t>
  </si>
  <si>
    <t>#SD</t>
  </si>
</sst>
</file>

<file path=xl/styles.xml><?xml version="1.0" encoding="utf-8"?>
<styleSheet xmlns="http://schemas.openxmlformats.org/spreadsheetml/2006/main">
  <numFmts count="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medium">
        <color indexed="1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medium">
        <color indexed="1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22"/>
      </bottom>
    </border>
    <border>
      <left style="thick">
        <color indexed="10"/>
      </left>
      <right style="thick">
        <color indexed="10"/>
      </right>
      <top style="thin">
        <color indexed="22"/>
      </top>
      <bottom style="thick">
        <color indexed="10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4">
    <xf numFmtId="0" fontId="0" fillId="0" borderId="0" xfId="0" applyAlignment="1">
      <alignment/>
    </xf>
    <xf numFmtId="171" fontId="3" fillId="2" borderId="0" xfId="15" applyFont="1" applyFill="1" applyBorder="1" applyAlignment="1">
      <alignment horizontal="right"/>
    </xf>
    <xf numFmtId="0" fontId="0" fillId="2" borderId="0" xfId="0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49" fontId="3" fillId="2" borderId="2" xfId="15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173" fontId="2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74" fontId="6" fillId="3" borderId="0" xfId="0" applyNumberFormat="1" applyFont="1" applyFill="1" applyAlignment="1">
      <alignment horizontal="right"/>
    </xf>
    <xf numFmtId="173" fontId="4" fillId="3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175" fontId="2" fillId="2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right"/>
    </xf>
    <xf numFmtId="15" fontId="5" fillId="4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5" fontId="5" fillId="4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2" fontId="5" fillId="3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0" fontId="5" fillId="3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27" fontId="1" fillId="4" borderId="11" xfId="0" applyNumberFormat="1" applyFont="1" applyFill="1" applyBorder="1" applyAlignment="1">
      <alignment horizontal="center"/>
    </xf>
    <xf numFmtId="227" fontId="1" fillId="4" borderId="12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173" fontId="5" fillId="3" borderId="0" xfId="0" applyNumberFormat="1" applyFont="1" applyFill="1" applyAlignment="1">
      <alignment horizontal="center"/>
    </xf>
    <xf numFmtId="171" fontId="2" fillId="2" borderId="13" xfId="15" applyFont="1" applyFill="1" applyBorder="1" applyAlignment="1">
      <alignment horizontal="right"/>
    </xf>
    <xf numFmtId="171" fontId="15" fillId="2" borderId="3" xfId="15" applyFont="1" applyFill="1" applyBorder="1" applyAlignment="1">
      <alignment horizontal="right"/>
    </xf>
    <xf numFmtId="14" fontId="2" fillId="2" borderId="14" xfId="15" applyNumberFormat="1" applyFont="1" applyFill="1" applyBorder="1" applyAlignment="1">
      <alignment horizontal="center"/>
    </xf>
    <xf numFmtId="14" fontId="2" fillId="2" borderId="15" xfId="15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6" borderId="16" xfId="0" applyFont="1" applyFill="1" applyBorder="1" applyAlignment="1">
      <alignment horizontal="right"/>
    </xf>
    <xf numFmtId="0" fontId="1" fillId="6" borderId="17" xfId="0" applyFont="1" applyFill="1" applyBorder="1" applyAlignment="1">
      <alignment horizontal="right"/>
    </xf>
    <xf numFmtId="0" fontId="1" fillId="6" borderId="1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176" fontId="1" fillId="6" borderId="20" xfId="0" applyNumberFormat="1" applyFont="1" applyFill="1" applyBorder="1" applyAlignment="1">
      <alignment horizontal="center"/>
    </xf>
    <xf numFmtId="2" fontId="1" fillId="6" borderId="21" xfId="0" applyNumberFormat="1" applyFont="1" applyFill="1" applyBorder="1" applyAlignment="1">
      <alignment horizontal="center"/>
    </xf>
    <xf numFmtId="2" fontId="1" fillId="6" borderId="22" xfId="0" applyNumberFormat="1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1" fillId="6" borderId="28" xfId="0" applyFont="1" applyFill="1" applyBorder="1" applyAlignment="1">
      <alignment horizontal="right"/>
    </xf>
    <xf numFmtId="0" fontId="2" fillId="8" borderId="29" xfId="0" applyFont="1" applyFill="1" applyBorder="1" applyAlignment="1">
      <alignment horizontal="right"/>
    </xf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6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4" borderId="32" xfId="0" applyFont="1" applyFill="1" applyBorder="1" applyAlignment="1">
      <alignment horizontal="center"/>
    </xf>
    <xf numFmtId="2" fontId="3" fillId="4" borderId="33" xfId="0" applyNumberFormat="1" applyFont="1" applyFill="1" applyBorder="1" applyAlignment="1">
      <alignment horizontal="center"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5"/>
            <c:invertIfNegative val="0"/>
            <c:spPr>
              <a:solidFill>
                <a:srgbClr val="99CCFF"/>
              </a:solidFill>
              <a:ln w="12700">
                <a:solidFill>
                  <a:srgbClr val="99CCFF"/>
                </a:solidFill>
              </a:ln>
            </c:spPr>
          </c:dPt>
          <c:val>
            <c:numRef>
              <c:f>[0]!Volume</c:f>
              <c:numCache>
                <c:ptCount val="82"/>
                <c:pt idx="0">
                  <c:v>16094.4</c:v>
                </c:pt>
                <c:pt idx="1">
                  <c:v>21996.4</c:v>
                </c:pt>
                <c:pt idx="2">
                  <c:v>29200.4</c:v>
                </c:pt>
                <c:pt idx="3">
                  <c:v>48926.9</c:v>
                </c:pt>
                <c:pt idx="4">
                  <c:v>67540.496</c:v>
                </c:pt>
                <c:pt idx="5">
                  <c:v>23402.9</c:v>
                </c:pt>
                <c:pt idx="6">
                  <c:v>28127.3</c:v>
                </c:pt>
                <c:pt idx="7">
                  <c:v>21079.6</c:v>
                </c:pt>
                <c:pt idx="8">
                  <c:v>33225.6</c:v>
                </c:pt>
                <c:pt idx="9">
                  <c:v>20273</c:v>
                </c:pt>
                <c:pt idx="10">
                  <c:v>26441.6</c:v>
                </c:pt>
                <c:pt idx="11">
                  <c:v>21047</c:v>
                </c:pt>
                <c:pt idx="12">
                  <c:v>30201.4</c:v>
                </c:pt>
                <c:pt idx="13">
                  <c:v>30279.5</c:v>
                </c:pt>
                <c:pt idx="14">
                  <c:v>19597.8</c:v>
                </c:pt>
                <c:pt idx="15">
                  <c:v>17591.9</c:v>
                </c:pt>
                <c:pt idx="16">
                  <c:v>18137.6</c:v>
                </c:pt>
                <c:pt idx="17">
                  <c:v>28649.6</c:v>
                </c:pt>
                <c:pt idx="18">
                  <c:v>45331.4</c:v>
                </c:pt>
                <c:pt idx="19">
                  <c:v>17413.2</c:v>
                </c:pt>
                <c:pt idx="20">
                  <c:v>22167</c:v>
                </c:pt>
                <c:pt idx="21">
                  <c:v>18471.7</c:v>
                </c:pt>
                <c:pt idx="22">
                  <c:v>16290.9</c:v>
                </c:pt>
                <c:pt idx="23">
                  <c:v>15019.4</c:v>
                </c:pt>
                <c:pt idx="24">
                  <c:v>18132.2</c:v>
                </c:pt>
                <c:pt idx="25">
                  <c:v>16392.1</c:v>
                </c:pt>
                <c:pt idx="26">
                  <c:v>16689.5</c:v>
                </c:pt>
                <c:pt idx="27">
                  <c:v>16256.5</c:v>
                </c:pt>
                <c:pt idx="28">
                  <c:v>19735.3</c:v>
                </c:pt>
                <c:pt idx="29">
                  <c:v>19285.4</c:v>
                </c:pt>
                <c:pt idx="30">
                  <c:v>19209.4</c:v>
                </c:pt>
                <c:pt idx="31">
                  <c:v>17914.2</c:v>
                </c:pt>
                <c:pt idx="32">
                  <c:v>18816.2</c:v>
                </c:pt>
                <c:pt idx="33">
                  <c:v>14180.7</c:v>
                </c:pt>
                <c:pt idx="34">
                  <c:v>17513.5</c:v>
                </c:pt>
                <c:pt idx="35">
                  <c:v>20809.1</c:v>
                </c:pt>
                <c:pt idx="36">
                  <c:v>21243</c:v>
                </c:pt>
                <c:pt idx="37">
                  <c:v>17189.5</c:v>
                </c:pt>
                <c:pt idx="38">
                  <c:v>13677.4</c:v>
                </c:pt>
                <c:pt idx="39">
                  <c:v>16588.8</c:v>
                </c:pt>
                <c:pt idx="40">
                  <c:v>16115.9</c:v>
                </c:pt>
                <c:pt idx="41">
                  <c:v>13641.4</c:v>
                </c:pt>
                <c:pt idx="42">
                  <c:v>13573.3</c:v>
                </c:pt>
                <c:pt idx="43">
                  <c:v>13591.5</c:v>
                </c:pt>
                <c:pt idx="44">
                  <c:v>15352.8</c:v>
                </c:pt>
                <c:pt idx="45">
                  <c:v>19392.3</c:v>
                </c:pt>
                <c:pt idx="46">
                  <c:v>16387.7</c:v>
                </c:pt>
                <c:pt idx="47">
                  <c:v>17598.9</c:v>
                </c:pt>
                <c:pt idx="48">
                  <c:v>18578.6</c:v>
                </c:pt>
                <c:pt idx="49">
                  <c:v>26793.9</c:v>
                </c:pt>
                <c:pt idx="50">
                  <c:v>27247.3</c:v>
                </c:pt>
                <c:pt idx="51">
                  <c:v>26917.1</c:v>
                </c:pt>
                <c:pt idx="52">
                  <c:v>20146.7</c:v>
                </c:pt>
                <c:pt idx="53">
                  <c:v>27486.7</c:v>
                </c:pt>
                <c:pt idx="54">
                  <c:v>21913.6</c:v>
                </c:pt>
                <c:pt idx="55">
                  <c:v>17878.7</c:v>
                </c:pt>
                <c:pt idx="56">
                  <c:v>19448</c:v>
                </c:pt>
                <c:pt idx="57">
                  <c:v>24023.3</c:v>
                </c:pt>
                <c:pt idx="58">
                  <c:v>21236.4</c:v>
                </c:pt>
                <c:pt idx="59">
                  <c:v>16835.5</c:v>
                </c:pt>
                <c:pt idx="60">
                  <c:v>18851.1</c:v>
                </c:pt>
                <c:pt idx="61">
                  <c:v>40118.5</c:v>
                </c:pt>
                <c:pt idx="62">
                  <c:v>23672.5</c:v>
                </c:pt>
                <c:pt idx="63">
                  <c:v>19085.7</c:v>
                </c:pt>
                <c:pt idx="64">
                  <c:v>22010.5</c:v>
                </c:pt>
                <c:pt idx="65">
                  <c:v>21734.2</c:v>
                </c:pt>
                <c:pt idx="66">
                  <c:v>15630</c:v>
                </c:pt>
                <c:pt idx="67">
                  <c:v>19488.3</c:v>
                </c:pt>
                <c:pt idx="68">
                  <c:v>21821.4</c:v>
                </c:pt>
                <c:pt idx="69">
                  <c:v>16784.3</c:v>
                </c:pt>
                <c:pt idx="70">
                  <c:v>22081.3</c:v>
                </c:pt>
                <c:pt idx="71">
                  <c:v>21274.5</c:v>
                </c:pt>
                <c:pt idx="72">
                  <c:v>24259.9</c:v>
                </c:pt>
                <c:pt idx="73">
                  <c:v>27104.9</c:v>
                </c:pt>
                <c:pt idx="74">
                  <c:v>23034</c:v>
                </c:pt>
                <c:pt idx="75">
                  <c:v>33448</c:v>
                </c:pt>
                <c:pt idx="76">
                  <c:v>28726.6</c:v>
                </c:pt>
                <c:pt idx="77">
                  <c:v>17581.1</c:v>
                </c:pt>
                <c:pt idx="78">
                  <c:v>18281.1</c:v>
                </c:pt>
                <c:pt idx="79">
                  <c:v>18503.9</c:v>
                </c:pt>
                <c:pt idx="80">
                  <c:v>20034</c:v>
                </c:pt>
                <c:pt idx="81">
                  <c:v>27776.2</c:v>
                </c:pt>
              </c:numCache>
            </c:numRef>
          </c:val>
        </c:ser>
        <c:gapWidth val="0"/>
        <c:axId val="24253480"/>
        <c:axId val="16954729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>
                <c:ptCount val="82"/>
                <c:pt idx="0">
                  <c:v>38523</c:v>
                </c:pt>
                <c:pt idx="1">
                  <c:v>38524</c:v>
                </c:pt>
                <c:pt idx="2">
                  <c:v>38525</c:v>
                </c:pt>
                <c:pt idx="3">
                  <c:v>38526</c:v>
                </c:pt>
                <c:pt idx="4">
                  <c:v>38527</c:v>
                </c:pt>
                <c:pt idx="5">
                  <c:v>38530</c:v>
                </c:pt>
                <c:pt idx="6">
                  <c:v>38531</c:v>
                </c:pt>
                <c:pt idx="7">
                  <c:v>38532</c:v>
                </c:pt>
                <c:pt idx="8">
                  <c:v>38533</c:v>
                </c:pt>
                <c:pt idx="9">
                  <c:v>38534</c:v>
                </c:pt>
                <c:pt idx="10">
                  <c:v>38538</c:v>
                </c:pt>
                <c:pt idx="11">
                  <c:v>38539</c:v>
                </c:pt>
                <c:pt idx="12">
                  <c:v>38540</c:v>
                </c:pt>
                <c:pt idx="13">
                  <c:v>38541</c:v>
                </c:pt>
                <c:pt idx="14">
                  <c:v>38544</c:v>
                </c:pt>
                <c:pt idx="15">
                  <c:v>38545</c:v>
                </c:pt>
                <c:pt idx="16">
                  <c:v>38546</c:v>
                </c:pt>
                <c:pt idx="17">
                  <c:v>38547</c:v>
                </c:pt>
                <c:pt idx="18">
                  <c:v>38548</c:v>
                </c:pt>
                <c:pt idx="19">
                  <c:v>38551</c:v>
                </c:pt>
                <c:pt idx="20">
                  <c:v>38552</c:v>
                </c:pt>
                <c:pt idx="21">
                  <c:v>38553</c:v>
                </c:pt>
                <c:pt idx="22">
                  <c:v>38554</c:v>
                </c:pt>
                <c:pt idx="23">
                  <c:v>38555</c:v>
                </c:pt>
                <c:pt idx="24">
                  <c:v>38558</c:v>
                </c:pt>
                <c:pt idx="25">
                  <c:v>38559</c:v>
                </c:pt>
                <c:pt idx="26">
                  <c:v>38560</c:v>
                </c:pt>
                <c:pt idx="27">
                  <c:v>38561</c:v>
                </c:pt>
                <c:pt idx="28">
                  <c:v>38562</c:v>
                </c:pt>
                <c:pt idx="29">
                  <c:v>38565</c:v>
                </c:pt>
                <c:pt idx="30">
                  <c:v>38566</c:v>
                </c:pt>
                <c:pt idx="31">
                  <c:v>38567</c:v>
                </c:pt>
                <c:pt idx="32">
                  <c:v>38568</c:v>
                </c:pt>
                <c:pt idx="33">
                  <c:v>38572</c:v>
                </c:pt>
                <c:pt idx="34">
                  <c:v>38573</c:v>
                </c:pt>
                <c:pt idx="35">
                  <c:v>38574</c:v>
                </c:pt>
                <c:pt idx="36">
                  <c:v>38575</c:v>
                </c:pt>
                <c:pt idx="37">
                  <c:v>38576</c:v>
                </c:pt>
                <c:pt idx="38">
                  <c:v>38579</c:v>
                </c:pt>
                <c:pt idx="39">
                  <c:v>38580</c:v>
                </c:pt>
                <c:pt idx="40">
                  <c:v>38581</c:v>
                </c:pt>
                <c:pt idx="41">
                  <c:v>38582</c:v>
                </c:pt>
                <c:pt idx="42">
                  <c:v>38583</c:v>
                </c:pt>
                <c:pt idx="43">
                  <c:v>38586</c:v>
                </c:pt>
                <c:pt idx="44">
                  <c:v>38587</c:v>
                </c:pt>
                <c:pt idx="45">
                  <c:v>38588</c:v>
                </c:pt>
                <c:pt idx="46">
                  <c:v>38589</c:v>
                </c:pt>
                <c:pt idx="47">
                  <c:v>38590</c:v>
                </c:pt>
                <c:pt idx="48">
                  <c:v>38593</c:v>
                </c:pt>
                <c:pt idx="49">
                  <c:v>38594</c:v>
                </c:pt>
                <c:pt idx="50">
                  <c:v>38595</c:v>
                </c:pt>
                <c:pt idx="51">
                  <c:v>38596</c:v>
                </c:pt>
                <c:pt idx="52">
                  <c:v>38597</c:v>
                </c:pt>
                <c:pt idx="53">
                  <c:v>38601</c:v>
                </c:pt>
                <c:pt idx="54">
                  <c:v>38602</c:v>
                </c:pt>
                <c:pt idx="55">
                  <c:v>38603</c:v>
                </c:pt>
                <c:pt idx="56">
                  <c:v>38604</c:v>
                </c:pt>
                <c:pt idx="57">
                  <c:v>38607</c:v>
                </c:pt>
                <c:pt idx="58">
                  <c:v>38608</c:v>
                </c:pt>
                <c:pt idx="59">
                  <c:v>38609</c:v>
                </c:pt>
                <c:pt idx="60">
                  <c:v>38610</c:v>
                </c:pt>
                <c:pt idx="61">
                  <c:v>38611</c:v>
                </c:pt>
                <c:pt idx="62">
                  <c:v>38614</c:v>
                </c:pt>
                <c:pt idx="63">
                  <c:v>38615</c:v>
                </c:pt>
                <c:pt idx="64">
                  <c:v>38616</c:v>
                </c:pt>
                <c:pt idx="65">
                  <c:v>38617</c:v>
                </c:pt>
                <c:pt idx="66">
                  <c:v>38618</c:v>
                </c:pt>
                <c:pt idx="67">
                  <c:v>38621</c:v>
                </c:pt>
                <c:pt idx="68">
                  <c:v>38622</c:v>
                </c:pt>
                <c:pt idx="69">
                  <c:v>38623</c:v>
                </c:pt>
                <c:pt idx="70">
                  <c:v>38624</c:v>
                </c:pt>
                <c:pt idx="71">
                  <c:v>38625</c:v>
                </c:pt>
                <c:pt idx="72">
                  <c:v>38628</c:v>
                </c:pt>
                <c:pt idx="73">
                  <c:v>38629</c:v>
                </c:pt>
                <c:pt idx="74">
                  <c:v>38630</c:v>
                </c:pt>
                <c:pt idx="75">
                  <c:v>38631</c:v>
                </c:pt>
                <c:pt idx="76">
                  <c:v>38632</c:v>
                </c:pt>
                <c:pt idx="77">
                  <c:v>38635</c:v>
                </c:pt>
                <c:pt idx="78">
                  <c:v>38636</c:v>
                </c:pt>
                <c:pt idx="79">
                  <c:v>38637</c:v>
                </c:pt>
                <c:pt idx="80">
                  <c:v>38638</c:v>
                </c:pt>
                <c:pt idx="81">
                  <c:v>38639</c:v>
                </c:pt>
              </c:strCache>
            </c:strRef>
          </c:cat>
          <c:val>
            <c:numRef>
              <c:f>[0]!Close</c:f>
              <c:numCache>
                <c:ptCount val="82"/>
                <c:pt idx="0">
                  <c:v>35.82</c:v>
                </c:pt>
                <c:pt idx="1">
                  <c:v>35.69</c:v>
                </c:pt>
                <c:pt idx="2">
                  <c:v>35.27</c:v>
                </c:pt>
                <c:pt idx="3">
                  <c:v>34.43</c:v>
                </c:pt>
                <c:pt idx="4">
                  <c:v>34.55</c:v>
                </c:pt>
                <c:pt idx="5">
                  <c:v>34.38</c:v>
                </c:pt>
                <c:pt idx="6">
                  <c:v>34.92</c:v>
                </c:pt>
                <c:pt idx="7">
                  <c:v>34.77</c:v>
                </c:pt>
                <c:pt idx="8">
                  <c:v>34.42</c:v>
                </c:pt>
                <c:pt idx="9">
                  <c:v>34.51</c:v>
                </c:pt>
                <c:pt idx="10">
                  <c:v>34.49</c:v>
                </c:pt>
                <c:pt idx="11">
                  <c:v>34.09</c:v>
                </c:pt>
                <c:pt idx="12">
                  <c:v>33.96</c:v>
                </c:pt>
                <c:pt idx="13">
                  <c:v>34.76</c:v>
                </c:pt>
                <c:pt idx="14">
                  <c:v>34.88</c:v>
                </c:pt>
                <c:pt idx="15">
                  <c:v>34.87</c:v>
                </c:pt>
                <c:pt idx="16">
                  <c:v>34.95</c:v>
                </c:pt>
                <c:pt idx="17">
                  <c:v>35.4</c:v>
                </c:pt>
                <c:pt idx="18">
                  <c:v>35.3</c:v>
                </c:pt>
                <c:pt idx="19">
                  <c:v>34.97</c:v>
                </c:pt>
                <c:pt idx="20">
                  <c:v>35.1</c:v>
                </c:pt>
                <c:pt idx="21">
                  <c:v>35.07</c:v>
                </c:pt>
                <c:pt idx="22">
                  <c:v>34.77</c:v>
                </c:pt>
                <c:pt idx="23">
                  <c:v>34.84</c:v>
                </c:pt>
                <c:pt idx="24">
                  <c:v>34.54</c:v>
                </c:pt>
                <c:pt idx="25">
                  <c:v>34.47</c:v>
                </c:pt>
                <c:pt idx="26">
                  <c:v>34.57</c:v>
                </c:pt>
                <c:pt idx="27">
                  <c:v>34.65</c:v>
                </c:pt>
                <c:pt idx="28">
                  <c:v>34.27</c:v>
                </c:pt>
                <c:pt idx="29">
                  <c:v>34.03</c:v>
                </c:pt>
                <c:pt idx="30">
                  <c:v>34.03</c:v>
                </c:pt>
                <c:pt idx="31">
                  <c:v>33.99</c:v>
                </c:pt>
                <c:pt idx="32">
                  <c:v>33.79</c:v>
                </c:pt>
                <c:pt idx="33">
                  <c:v>33.54</c:v>
                </c:pt>
                <c:pt idx="34">
                  <c:v>33.92</c:v>
                </c:pt>
                <c:pt idx="35">
                  <c:v>33.66</c:v>
                </c:pt>
                <c:pt idx="36">
                  <c:v>34.28</c:v>
                </c:pt>
                <c:pt idx="37">
                  <c:v>34.03</c:v>
                </c:pt>
                <c:pt idx="38">
                  <c:v>33.99</c:v>
                </c:pt>
                <c:pt idx="39">
                  <c:v>33.66</c:v>
                </c:pt>
                <c:pt idx="40">
                  <c:v>33.88</c:v>
                </c:pt>
                <c:pt idx="41">
                  <c:v>33.77</c:v>
                </c:pt>
                <c:pt idx="42">
                  <c:v>33.73</c:v>
                </c:pt>
                <c:pt idx="43">
                  <c:v>33.75</c:v>
                </c:pt>
                <c:pt idx="44">
                  <c:v>33.75</c:v>
                </c:pt>
                <c:pt idx="45">
                  <c:v>33.32</c:v>
                </c:pt>
                <c:pt idx="46">
                  <c:v>33.28</c:v>
                </c:pt>
                <c:pt idx="47">
                  <c:v>33.16</c:v>
                </c:pt>
                <c:pt idx="48">
                  <c:v>33.38</c:v>
                </c:pt>
                <c:pt idx="49">
                  <c:v>33.02</c:v>
                </c:pt>
                <c:pt idx="50">
                  <c:v>33.39</c:v>
                </c:pt>
                <c:pt idx="51">
                  <c:v>32.92</c:v>
                </c:pt>
                <c:pt idx="52">
                  <c:v>33.11</c:v>
                </c:pt>
                <c:pt idx="53">
                  <c:v>33.72</c:v>
                </c:pt>
                <c:pt idx="54">
                  <c:v>33.79</c:v>
                </c:pt>
                <c:pt idx="55">
                  <c:v>33.63</c:v>
                </c:pt>
                <c:pt idx="56">
                  <c:v>33.76</c:v>
                </c:pt>
                <c:pt idx="57">
                  <c:v>34.2</c:v>
                </c:pt>
                <c:pt idx="58">
                  <c:v>34.06</c:v>
                </c:pt>
                <c:pt idx="59">
                  <c:v>33.83</c:v>
                </c:pt>
                <c:pt idx="60">
                  <c:v>34.15</c:v>
                </c:pt>
                <c:pt idx="61">
                  <c:v>34.24</c:v>
                </c:pt>
                <c:pt idx="62">
                  <c:v>33.83</c:v>
                </c:pt>
                <c:pt idx="63">
                  <c:v>33.62</c:v>
                </c:pt>
                <c:pt idx="64">
                  <c:v>33.33</c:v>
                </c:pt>
                <c:pt idx="65">
                  <c:v>33.3</c:v>
                </c:pt>
                <c:pt idx="66">
                  <c:v>33.4</c:v>
                </c:pt>
                <c:pt idx="67">
                  <c:v>33.27</c:v>
                </c:pt>
                <c:pt idx="68">
                  <c:v>33.64</c:v>
                </c:pt>
                <c:pt idx="69">
                  <c:v>33.49</c:v>
                </c:pt>
                <c:pt idx="70">
                  <c:v>33.65</c:v>
                </c:pt>
                <c:pt idx="71">
                  <c:v>33.67</c:v>
                </c:pt>
                <c:pt idx="72">
                  <c:v>33.23</c:v>
                </c:pt>
                <c:pt idx="73">
                  <c:v>32.85</c:v>
                </c:pt>
                <c:pt idx="74">
                  <c:v>32.68</c:v>
                </c:pt>
                <c:pt idx="75">
                  <c:v>33.59</c:v>
                </c:pt>
                <c:pt idx="76">
                  <c:v>34.22</c:v>
                </c:pt>
                <c:pt idx="77">
                  <c:v>33.99</c:v>
                </c:pt>
                <c:pt idx="78">
                  <c:v>33.8</c:v>
                </c:pt>
                <c:pt idx="79">
                  <c:v>33.8</c:v>
                </c:pt>
                <c:pt idx="80">
                  <c:v>34.02</c:v>
                </c:pt>
                <c:pt idx="81">
                  <c:v>34.34</c:v>
                </c:pt>
              </c:numCache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-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7252"/>
        <c:crosses val="autoZero"/>
        <c:auto val="0"/>
        <c:lblOffset val="100"/>
        <c:tickLblSkip val="10"/>
        <c:tickMarkSkip val="10"/>
        <c:noMultiLvlLbl val="0"/>
      </c:catAx>
      <c:valAx>
        <c:axId val="6557252"/>
        <c:scaling>
          <c:orientation val="minMax"/>
          <c:max val="38"/>
          <c:min val="3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380907"/>
        <c:crossesAt val="1"/>
        <c:crossBetween val="midCat"/>
        <c:dispUnits/>
      </c:valAx>
      <c:catAx>
        <c:axId val="242534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954729"/>
        <c:crosses val="autoZero"/>
        <c:auto val="0"/>
        <c:lblOffset val="100"/>
        <c:noMultiLvlLbl val="0"/>
      </c:catAx>
      <c:valAx>
        <c:axId val="1695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[0]!Index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xVal>
          <c:yVal>
            <c:numRef>
              <c:f>[0]!Close</c:f>
              <c:numCache>
                <c:ptCount val="82"/>
                <c:pt idx="0">
                  <c:v>35.82</c:v>
                </c:pt>
                <c:pt idx="1">
                  <c:v>35.69</c:v>
                </c:pt>
                <c:pt idx="2">
                  <c:v>35.27</c:v>
                </c:pt>
                <c:pt idx="3">
                  <c:v>34.43</c:v>
                </c:pt>
                <c:pt idx="4">
                  <c:v>34.55</c:v>
                </c:pt>
                <c:pt idx="5">
                  <c:v>34.38</c:v>
                </c:pt>
                <c:pt idx="6">
                  <c:v>34.92</c:v>
                </c:pt>
                <c:pt idx="7">
                  <c:v>34.77</c:v>
                </c:pt>
                <c:pt idx="8">
                  <c:v>34.42</c:v>
                </c:pt>
                <c:pt idx="9">
                  <c:v>34.51</c:v>
                </c:pt>
                <c:pt idx="10">
                  <c:v>34.49</c:v>
                </c:pt>
                <c:pt idx="11">
                  <c:v>34.09</c:v>
                </c:pt>
                <c:pt idx="12">
                  <c:v>33.96</c:v>
                </c:pt>
                <c:pt idx="13">
                  <c:v>34.76</c:v>
                </c:pt>
                <c:pt idx="14">
                  <c:v>34.88</c:v>
                </c:pt>
                <c:pt idx="15">
                  <c:v>34.87</c:v>
                </c:pt>
                <c:pt idx="16">
                  <c:v>34.95</c:v>
                </c:pt>
                <c:pt idx="17">
                  <c:v>35.4</c:v>
                </c:pt>
                <c:pt idx="18">
                  <c:v>35.3</c:v>
                </c:pt>
                <c:pt idx="19">
                  <c:v>34.97</c:v>
                </c:pt>
                <c:pt idx="20">
                  <c:v>35.1</c:v>
                </c:pt>
                <c:pt idx="21">
                  <c:v>35.07</c:v>
                </c:pt>
                <c:pt idx="22">
                  <c:v>34.77</c:v>
                </c:pt>
                <c:pt idx="23">
                  <c:v>34.84</c:v>
                </c:pt>
                <c:pt idx="24">
                  <c:v>34.54</c:v>
                </c:pt>
                <c:pt idx="25">
                  <c:v>34.47</c:v>
                </c:pt>
                <c:pt idx="26">
                  <c:v>34.57</c:v>
                </c:pt>
                <c:pt idx="27">
                  <c:v>34.65</c:v>
                </c:pt>
                <c:pt idx="28">
                  <c:v>34.27</c:v>
                </c:pt>
                <c:pt idx="29">
                  <c:v>34.03</c:v>
                </c:pt>
                <c:pt idx="30">
                  <c:v>34.03</c:v>
                </c:pt>
                <c:pt idx="31">
                  <c:v>33.99</c:v>
                </c:pt>
                <c:pt idx="32">
                  <c:v>33.79</c:v>
                </c:pt>
                <c:pt idx="33">
                  <c:v>33.54</c:v>
                </c:pt>
                <c:pt idx="34">
                  <c:v>33.92</c:v>
                </c:pt>
                <c:pt idx="35">
                  <c:v>33.66</c:v>
                </c:pt>
                <c:pt idx="36">
                  <c:v>34.28</c:v>
                </c:pt>
                <c:pt idx="37">
                  <c:v>34.03</c:v>
                </c:pt>
                <c:pt idx="38">
                  <c:v>33.99</c:v>
                </c:pt>
                <c:pt idx="39">
                  <c:v>33.66</c:v>
                </c:pt>
                <c:pt idx="40">
                  <c:v>33.88</c:v>
                </c:pt>
                <c:pt idx="41">
                  <c:v>33.77</c:v>
                </c:pt>
                <c:pt idx="42">
                  <c:v>33.73</c:v>
                </c:pt>
                <c:pt idx="43">
                  <c:v>33.75</c:v>
                </c:pt>
                <c:pt idx="44">
                  <c:v>33.75</c:v>
                </c:pt>
                <c:pt idx="45">
                  <c:v>33.32</c:v>
                </c:pt>
                <c:pt idx="46">
                  <c:v>33.28</c:v>
                </c:pt>
                <c:pt idx="47">
                  <c:v>33.16</c:v>
                </c:pt>
                <c:pt idx="48">
                  <c:v>33.38</c:v>
                </c:pt>
                <c:pt idx="49">
                  <c:v>33.02</c:v>
                </c:pt>
                <c:pt idx="50">
                  <c:v>33.39</c:v>
                </c:pt>
                <c:pt idx="51">
                  <c:v>32.92</c:v>
                </c:pt>
                <c:pt idx="52">
                  <c:v>33.11</c:v>
                </c:pt>
                <c:pt idx="53">
                  <c:v>33.72</c:v>
                </c:pt>
                <c:pt idx="54">
                  <c:v>33.79</c:v>
                </c:pt>
                <c:pt idx="55">
                  <c:v>33.63</c:v>
                </c:pt>
                <c:pt idx="56">
                  <c:v>33.76</c:v>
                </c:pt>
                <c:pt idx="57">
                  <c:v>34.2</c:v>
                </c:pt>
                <c:pt idx="58">
                  <c:v>34.06</c:v>
                </c:pt>
                <c:pt idx="59">
                  <c:v>33.83</c:v>
                </c:pt>
                <c:pt idx="60">
                  <c:v>34.15</c:v>
                </c:pt>
                <c:pt idx="61">
                  <c:v>34.24</c:v>
                </c:pt>
                <c:pt idx="62">
                  <c:v>33.83</c:v>
                </c:pt>
                <c:pt idx="63">
                  <c:v>33.62</c:v>
                </c:pt>
                <c:pt idx="64">
                  <c:v>33.33</c:v>
                </c:pt>
                <c:pt idx="65">
                  <c:v>33.3</c:v>
                </c:pt>
                <c:pt idx="66">
                  <c:v>33.4</c:v>
                </c:pt>
                <c:pt idx="67">
                  <c:v>33.27</c:v>
                </c:pt>
                <c:pt idx="68">
                  <c:v>33.64</c:v>
                </c:pt>
                <c:pt idx="69">
                  <c:v>33.49</c:v>
                </c:pt>
                <c:pt idx="70">
                  <c:v>33.65</c:v>
                </c:pt>
                <c:pt idx="71">
                  <c:v>33.67</c:v>
                </c:pt>
                <c:pt idx="72">
                  <c:v>33.23</c:v>
                </c:pt>
                <c:pt idx="73">
                  <c:v>32.85</c:v>
                </c:pt>
                <c:pt idx="74">
                  <c:v>32.68</c:v>
                </c:pt>
                <c:pt idx="75">
                  <c:v>33.59</c:v>
                </c:pt>
                <c:pt idx="76">
                  <c:v>34.22</c:v>
                </c:pt>
                <c:pt idx="77">
                  <c:v>33.99</c:v>
                </c:pt>
                <c:pt idx="78">
                  <c:v>33.8</c:v>
                </c:pt>
                <c:pt idx="79">
                  <c:v>33.8</c:v>
                </c:pt>
                <c:pt idx="80">
                  <c:v>34.02</c:v>
                </c:pt>
                <c:pt idx="81">
                  <c:v>34.34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[0]!Index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xVal>
          <c:yVal>
            <c:numRef>
              <c:f>[0]!Upper</c:f>
              <c:numCache>
                <c:ptCount val="75"/>
                <c:pt idx="0">
                  <c:v>35.71004210526319</c:v>
                </c:pt>
                <c:pt idx="1">
                  <c:v>35.684700426742566</c:v>
                </c:pt>
                <c:pt idx="2">
                  <c:v>35.65935874822194</c:v>
                </c:pt>
                <c:pt idx="3">
                  <c:v>35.63401706970131</c:v>
                </c:pt>
                <c:pt idx="4">
                  <c:v>35.60867539118068</c:v>
                </c:pt>
                <c:pt idx="5">
                  <c:v>35.58333371266006</c:v>
                </c:pt>
                <c:pt idx="6">
                  <c:v>35.55799203413943</c:v>
                </c:pt>
                <c:pt idx="7">
                  <c:v>35.532650355618806</c:v>
                </c:pt>
                <c:pt idx="8">
                  <c:v>35.50730867709818</c:v>
                </c:pt>
                <c:pt idx="9">
                  <c:v>35.48196699857755</c:v>
                </c:pt>
                <c:pt idx="10">
                  <c:v>35.45662532005692</c:v>
                </c:pt>
                <c:pt idx="11">
                  <c:v>35.4312836415363</c:v>
                </c:pt>
                <c:pt idx="12">
                  <c:v>35.40594196301567</c:v>
                </c:pt>
                <c:pt idx="13">
                  <c:v>35.380600284495046</c:v>
                </c:pt>
                <c:pt idx="14">
                  <c:v>35.35525860597442</c:v>
                </c:pt>
                <c:pt idx="15">
                  <c:v>35.329916927453795</c:v>
                </c:pt>
                <c:pt idx="16">
                  <c:v>35.30457524893316</c:v>
                </c:pt>
                <c:pt idx="17">
                  <c:v>35.279233570412536</c:v>
                </c:pt>
                <c:pt idx="18">
                  <c:v>35.25389189189191</c:v>
                </c:pt>
                <c:pt idx="19">
                  <c:v>35.228550213371285</c:v>
                </c:pt>
                <c:pt idx="20">
                  <c:v>35.20320853485066</c:v>
                </c:pt>
                <c:pt idx="21">
                  <c:v>35.177866856330034</c:v>
                </c:pt>
                <c:pt idx="22">
                  <c:v>35.15252517780941</c:v>
                </c:pt>
                <c:pt idx="23">
                  <c:v>35.127183499288776</c:v>
                </c:pt>
                <c:pt idx="24">
                  <c:v>35.10184182076815</c:v>
                </c:pt>
                <c:pt idx="25">
                  <c:v>35.076500142247525</c:v>
                </c:pt>
                <c:pt idx="26">
                  <c:v>35.0511584637269</c:v>
                </c:pt>
                <c:pt idx="27">
                  <c:v>35.025816785206274</c:v>
                </c:pt>
                <c:pt idx="28">
                  <c:v>35.00047510668565</c:v>
                </c:pt>
                <c:pt idx="29">
                  <c:v>34.975133428165016</c:v>
                </c:pt>
                <c:pt idx="30">
                  <c:v>34.94979174964439</c:v>
                </c:pt>
                <c:pt idx="31">
                  <c:v>34.924450071123765</c:v>
                </c:pt>
                <c:pt idx="32">
                  <c:v>34.89910839260314</c:v>
                </c:pt>
                <c:pt idx="33">
                  <c:v>34.873766714082514</c:v>
                </c:pt>
                <c:pt idx="34">
                  <c:v>34.84842503556189</c:v>
                </c:pt>
                <c:pt idx="35">
                  <c:v>34.82308335704126</c:v>
                </c:pt>
                <c:pt idx="36">
                  <c:v>34.79774167852063</c:v>
                </c:pt>
                <c:pt idx="37">
                  <c:v>34.772400000000005</c:v>
                </c:pt>
                <c:pt idx="38">
                  <c:v>34.74705832147938</c:v>
                </c:pt>
                <c:pt idx="39">
                  <c:v>34.721716642958754</c:v>
                </c:pt>
                <c:pt idx="40">
                  <c:v>34.69637496443813</c:v>
                </c:pt>
                <c:pt idx="41">
                  <c:v>34.6710332859175</c:v>
                </c:pt>
                <c:pt idx="42">
                  <c:v>34.64569160739687</c:v>
                </c:pt>
                <c:pt idx="43">
                  <c:v>34.620349928876244</c:v>
                </c:pt>
                <c:pt idx="44">
                  <c:v>34.59500825035562</c:v>
                </c:pt>
                <c:pt idx="45">
                  <c:v>34.56966657183499</c:v>
                </c:pt>
                <c:pt idx="46">
                  <c:v>34.54432489331437</c:v>
                </c:pt>
                <c:pt idx="47">
                  <c:v>34.51898321479374</c:v>
                </c:pt>
                <c:pt idx="48">
                  <c:v>34.49364153627312</c:v>
                </c:pt>
                <c:pt idx="49">
                  <c:v>34.468299857752484</c:v>
                </c:pt>
                <c:pt idx="50">
                  <c:v>34.44295817923186</c:v>
                </c:pt>
                <c:pt idx="51">
                  <c:v>34.41761650071123</c:v>
                </c:pt>
                <c:pt idx="52">
                  <c:v>34.39227482219061</c:v>
                </c:pt>
                <c:pt idx="53">
                  <c:v>34.36693314366998</c:v>
                </c:pt>
                <c:pt idx="54">
                  <c:v>34.34159146514936</c:v>
                </c:pt>
                <c:pt idx="55">
                  <c:v>34.31624978662873</c:v>
                </c:pt>
                <c:pt idx="56">
                  <c:v>34.2909081081081</c:v>
                </c:pt>
                <c:pt idx="57">
                  <c:v>34.26556642958747</c:v>
                </c:pt>
                <c:pt idx="58">
                  <c:v>34.24022475106685</c:v>
                </c:pt>
                <c:pt idx="59">
                  <c:v>34.21488307254622</c:v>
                </c:pt>
                <c:pt idx="60">
                  <c:v>34.189541394025596</c:v>
                </c:pt>
                <c:pt idx="61">
                  <c:v>34.16419971550497</c:v>
                </c:pt>
                <c:pt idx="62">
                  <c:v>34.13885803698434</c:v>
                </c:pt>
                <c:pt idx="63">
                  <c:v>34.11351635846371</c:v>
                </c:pt>
                <c:pt idx="64">
                  <c:v>34.08817467994309</c:v>
                </c:pt>
                <c:pt idx="65">
                  <c:v>34.06283300142246</c:v>
                </c:pt>
                <c:pt idx="66">
                  <c:v>34.037491322901836</c:v>
                </c:pt>
                <c:pt idx="67">
                  <c:v>34.01214964438121</c:v>
                </c:pt>
                <c:pt idx="68">
                  <c:v>33.986807965860585</c:v>
                </c:pt>
                <c:pt idx="69">
                  <c:v>33.96146628733995</c:v>
                </c:pt>
                <c:pt idx="70">
                  <c:v>33.93612460881933</c:v>
                </c:pt>
                <c:pt idx="71">
                  <c:v>33.9107829302987</c:v>
                </c:pt>
                <c:pt idx="72">
                  <c:v>33.885441251778076</c:v>
                </c:pt>
                <c:pt idx="73">
                  <c:v>33.86009957325745</c:v>
                </c:pt>
                <c:pt idx="74">
                  <c:v>33.834757894736825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[0]!Index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xVal>
          <c:yVal>
            <c:numRef>
              <c:f>[0]!Lower</c:f>
              <c:numCache>
                <c:ptCount val="75"/>
                <c:pt idx="0">
                  <c:v>34.310042105263186</c:v>
                </c:pt>
                <c:pt idx="1">
                  <c:v>34.28470042674256</c:v>
                </c:pt>
                <c:pt idx="2">
                  <c:v>34.259358748221935</c:v>
                </c:pt>
                <c:pt idx="3">
                  <c:v>34.2340170697013</c:v>
                </c:pt>
                <c:pt idx="4">
                  <c:v>34.20867539118068</c:v>
                </c:pt>
                <c:pt idx="5">
                  <c:v>34.18333371266005</c:v>
                </c:pt>
                <c:pt idx="6">
                  <c:v>34.157992034139426</c:v>
                </c:pt>
                <c:pt idx="7">
                  <c:v>34.1326503556188</c:v>
                </c:pt>
                <c:pt idx="8">
                  <c:v>34.107308677098175</c:v>
                </c:pt>
                <c:pt idx="9">
                  <c:v>34.08196699857754</c:v>
                </c:pt>
                <c:pt idx="10">
                  <c:v>34.05662532005692</c:v>
                </c:pt>
                <c:pt idx="11">
                  <c:v>34.03128364153629</c:v>
                </c:pt>
                <c:pt idx="12">
                  <c:v>34.005941963015665</c:v>
                </c:pt>
                <c:pt idx="13">
                  <c:v>33.98060028449504</c:v>
                </c:pt>
                <c:pt idx="14">
                  <c:v>33.955258605974414</c:v>
                </c:pt>
                <c:pt idx="15">
                  <c:v>33.92991692745379</c:v>
                </c:pt>
                <c:pt idx="16">
                  <c:v>33.904575248933156</c:v>
                </c:pt>
                <c:pt idx="17">
                  <c:v>33.87923357041253</c:v>
                </c:pt>
                <c:pt idx="18">
                  <c:v>33.853891891891905</c:v>
                </c:pt>
                <c:pt idx="19">
                  <c:v>33.82855021337128</c:v>
                </c:pt>
                <c:pt idx="20">
                  <c:v>33.803208534850654</c:v>
                </c:pt>
                <c:pt idx="21">
                  <c:v>33.77786685633003</c:v>
                </c:pt>
                <c:pt idx="22">
                  <c:v>33.7525251778094</c:v>
                </c:pt>
                <c:pt idx="23">
                  <c:v>33.72718349928877</c:v>
                </c:pt>
                <c:pt idx="24">
                  <c:v>33.701841820768145</c:v>
                </c:pt>
                <c:pt idx="25">
                  <c:v>33.67650014224752</c:v>
                </c:pt>
                <c:pt idx="26">
                  <c:v>33.651158463726894</c:v>
                </c:pt>
                <c:pt idx="27">
                  <c:v>33.62581678520627</c:v>
                </c:pt>
                <c:pt idx="28">
                  <c:v>33.60047510668564</c:v>
                </c:pt>
                <c:pt idx="29">
                  <c:v>33.57513342816501</c:v>
                </c:pt>
                <c:pt idx="30">
                  <c:v>33.549791749644385</c:v>
                </c:pt>
                <c:pt idx="31">
                  <c:v>33.52445007112376</c:v>
                </c:pt>
                <c:pt idx="32">
                  <c:v>33.499108392603134</c:v>
                </c:pt>
                <c:pt idx="33">
                  <c:v>33.47376671408251</c:v>
                </c:pt>
                <c:pt idx="34">
                  <c:v>33.44842503556188</c:v>
                </c:pt>
                <c:pt idx="35">
                  <c:v>33.42308335704126</c:v>
                </c:pt>
                <c:pt idx="36">
                  <c:v>33.397741678520624</c:v>
                </c:pt>
                <c:pt idx="37">
                  <c:v>33.3724</c:v>
                </c:pt>
                <c:pt idx="38">
                  <c:v>33.34705832147937</c:v>
                </c:pt>
                <c:pt idx="39">
                  <c:v>33.32171664295875</c:v>
                </c:pt>
                <c:pt idx="40">
                  <c:v>33.29637496443812</c:v>
                </c:pt>
                <c:pt idx="41">
                  <c:v>33.2710332859175</c:v>
                </c:pt>
                <c:pt idx="42">
                  <c:v>33.245691607396864</c:v>
                </c:pt>
                <c:pt idx="43">
                  <c:v>33.22034992887624</c:v>
                </c:pt>
                <c:pt idx="44">
                  <c:v>33.19500825035561</c:v>
                </c:pt>
                <c:pt idx="45">
                  <c:v>33.16966657183499</c:v>
                </c:pt>
                <c:pt idx="46">
                  <c:v>33.14432489331436</c:v>
                </c:pt>
                <c:pt idx="47">
                  <c:v>33.11898321479374</c:v>
                </c:pt>
                <c:pt idx="48">
                  <c:v>33.09364153627311</c:v>
                </c:pt>
                <c:pt idx="49">
                  <c:v>33.06829985775248</c:v>
                </c:pt>
                <c:pt idx="50">
                  <c:v>33.04295817923185</c:v>
                </c:pt>
                <c:pt idx="51">
                  <c:v>33.01761650071123</c:v>
                </c:pt>
                <c:pt idx="52">
                  <c:v>32.9922748221906</c:v>
                </c:pt>
                <c:pt idx="53">
                  <c:v>32.966933143669976</c:v>
                </c:pt>
                <c:pt idx="54">
                  <c:v>32.94159146514935</c:v>
                </c:pt>
                <c:pt idx="55">
                  <c:v>32.916249786628725</c:v>
                </c:pt>
                <c:pt idx="56">
                  <c:v>32.89090810810809</c:v>
                </c:pt>
                <c:pt idx="57">
                  <c:v>32.86556642958747</c:v>
                </c:pt>
                <c:pt idx="58">
                  <c:v>32.84022475106684</c:v>
                </c:pt>
                <c:pt idx="59">
                  <c:v>32.814883072546216</c:v>
                </c:pt>
                <c:pt idx="60">
                  <c:v>32.78954139402559</c:v>
                </c:pt>
                <c:pt idx="61">
                  <c:v>32.764199715504965</c:v>
                </c:pt>
                <c:pt idx="62">
                  <c:v>32.73885803698433</c:v>
                </c:pt>
                <c:pt idx="63">
                  <c:v>32.71351635846371</c:v>
                </c:pt>
                <c:pt idx="64">
                  <c:v>32.68817467994308</c:v>
                </c:pt>
                <c:pt idx="65">
                  <c:v>32.662833001422456</c:v>
                </c:pt>
                <c:pt idx="66">
                  <c:v>32.63749132290183</c:v>
                </c:pt>
                <c:pt idx="67">
                  <c:v>32.612149644381205</c:v>
                </c:pt>
                <c:pt idx="68">
                  <c:v>32.58680796586058</c:v>
                </c:pt>
                <c:pt idx="69">
                  <c:v>32.56146628733995</c:v>
                </c:pt>
                <c:pt idx="70">
                  <c:v>32.53612460881932</c:v>
                </c:pt>
                <c:pt idx="71">
                  <c:v>32.510782930298696</c:v>
                </c:pt>
                <c:pt idx="72">
                  <c:v>32.48544125177807</c:v>
                </c:pt>
                <c:pt idx="73">
                  <c:v>32.460099573257445</c:v>
                </c:pt>
                <c:pt idx="74">
                  <c:v>32.43475789473682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[0]!Index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xVal>
          <c:yVal>
            <c:numRef>
              <c:f>[0]!Regression</c:f>
              <c:numCache>
                <c:ptCount val="75"/>
                <c:pt idx="0">
                  <c:v>35.01004210526319</c:v>
                </c:pt>
                <c:pt idx="1">
                  <c:v>34.98470042674256</c:v>
                </c:pt>
                <c:pt idx="2">
                  <c:v>34.95935874822194</c:v>
                </c:pt>
                <c:pt idx="3">
                  <c:v>34.934017069701305</c:v>
                </c:pt>
                <c:pt idx="4">
                  <c:v>34.90867539118068</c:v>
                </c:pt>
                <c:pt idx="5">
                  <c:v>34.883333712660054</c:v>
                </c:pt>
                <c:pt idx="6">
                  <c:v>34.85799203413943</c:v>
                </c:pt>
                <c:pt idx="7">
                  <c:v>34.8326503556188</c:v>
                </c:pt>
                <c:pt idx="8">
                  <c:v>34.80730867709818</c:v>
                </c:pt>
                <c:pt idx="9">
                  <c:v>34.781966998577545</c:v>
                </c:pt>
                <c:pt idx="10">
                  <c:v>34.75662532005692</c:v>
                </c:pt>
                <c:pt idx="11">
                  <c:v>34.731283641536294</c:v>
                </c:pt>
                <c:pt idx="12">
                  <c:v>34.70594196301567</c:v>
                </c:pt>
                <c:pt idx="13">
                  <c:v>34.68060028449504</c:v>
                </c:pt>
                <c:pt idx="14">
                  <c:v>34.65525860597442</c:v>
                </c:pt>
                <c:pt idx="15">
                  <c:v>34.62991692745379</c:v>
                </c:pt>
                <c:pt idx="16">
                  <c:v>34.60457524893316</c:v>
                </c:pt>
                <c:pt idx="17">
                  <c:v>34.57923357041253</c:v>
                </c:pt>
                <c:pt idx="18">
                  <c:v>34.55389189189191</c:v>
                </c:pt>
                <c:pt idx="19">
                  <c:v>34.52855021337128</c:v>
                </c:pt>
                <c:pt idx="20">
                  <c:v>34.50320853485066</c:v>
                </c:pt>
                <c:pt idx="21">
                  <c:v>34.47786685633003</c:v>
                </c:pt>
                <c:pt idx="22">
                  <c:v>34.452525177809406</c:v>
                </c:pt>
                <c:pt idx="23">
                  <c:v>34.42718349928877</c:v>
                </c:pt>
                <c:pt idx="24">
                  <c:v>34.40184182076815</c:v>
                </c:pt>
                <c:pt idx="25">
                  <c:v>34.37650014224752</c:v>
                </c:pt>
                <c:pt idx="26">
                  <c:v>34.3511584637269</c:v>
                </c:pt>
                <c:pt idx="27">
                  <c:v>34.32581678520627</c:v>
                </c:pt>
                <c:pt idx="28">
                  <c:v>34.300475106685646</c:v>
                </c:pt>
                <c:pt idx="29">
                  <c:v>34.27513342816501</c:v>
                </c:pt>
                <c:pt idx="30">
                  <c:v>34.24979174964439</c:v>
                </c:pt>
                <c:pt idx="31">
                  <c:v>34.22445007112376</c:v>
                </c:pt>
                <c:pt idx="32">
                  <c:v>34.19910839260314</c:v>
                </c:pt>
                <c:pt idx="33">
                  <c:v>34.17376671408251</c:v>
                </c:pt>
                <c:pt idx="34">
                  <c:v>34.148425035561885</c:v>
                </c:pt>
                <c:pt idx="35">
                  <c:v>34.12308335704126</c:v>
                </c:pt>
                <c:pt idx="36">
                  <c:v>34.09774167852063</c:v>
                </c:pt>
                <c:pt idx="37">
                  <c:v>34.0724</c:v>
                </c:pt>
                <c:pt idx="38">
                  <c:v>34.047058321479376</c:v>
                </c:pt>
                <c:pt idx="39">
                  <c:v>34.02171664295875</c:v>
                </c:pt>
                <c:pt idx="40">
                  <c:v>33.996374964438125</c:v>
                </c:pt>
                <c:pt idx="41">
                  <c:v>33.9710332859175</c:v>
                </c:pt>
                <c:pt idx="42">
                  <c:v>33.94569160739687</c:v>
                </c:pt>
                <c:pt idx="43">
                  <c:v>33.92034992887624</c:v>
                </c:pt>
                <c:pt idx="44">
                  <c:v>33.895008250355616</c:v>
                </c:pt>
                <c:pt idx="45">
                  <c:v>33.86966657183499</c:v>
                </c:pt>
                <c:pt idx="46">
                  <c:v>33.844324893314365</c:v>
                </c:pt>
                <c:pt idx="47">
                  <c:v>33.81898321479374</c:v>
                </c:pt>
                <c:pt idx="48">
                  <c:v>33.793641536273114</c:v>
                </c:pt>
                <c:pt idx="49">
                  <c:v>33.76829985775248</c:v>
                </c:pt>
                <c:pt idx="50">
                  <c:v>33.742958179231856</c:v>
                </c:pt>
                <c:pt idx="51">
                  <c:v>33.71761650071123</c:v>
                </c:pt>
                <c:pt idx="52">
                  <c:v>33.692274822190605</c:v>
                </c:pt>
                <c:pt idx="53">
                  <c:v>33.66693314366998</c:v>
                </c:pt>
                <c:pt idx="54">
                  <c:v>33.641591465149354</c:v>
                </c:pt>
                <c:pt idx="55">
                  <c:v>33.61624978662873</c:v>
                </c:pt>
                <c:pt idx="56">
                  <c:v>33.590908108108096</c:v>
                </c:pt>
                <c:pt idx="57">
                  <c:v>33.56556642958747</c:v>
                </c:pt>
                <c:pt idx="58">
                  <c:v>33.540224751066845</c:v>
                </c:pt>
                <c:pt idx="59">
                  <c:v>33.51488307254622</c:v>
                </c:pt>
                <c:pt idx="60">
                  <c:v>33.48954139402559</c:v>
                </c:pt>
                <c:pt idx="61">
                  <c:v>33.46419971550497</c:v>
                </c:pt>
                <c:pt idx="62">
                  <c:v>33.438858036984335</c:v>
                </c:pt>
                <c:pt idx="63">
                  <c:v>33.41351635846371</c:v>
                </c:pt>
                <c:pt idx="64">
                  <c:v>33.388174679943084</c:v>
                </c:pt>
                <c:pt idx="65">
                  <c:v>33.36283300142246</c:v>
                </c:pt>
                <c:pt idx="66">
                  <c:v>33.33749132290183</c:v>
                </c:pt>
                <c:pt idx="67">
                  <c:v>33.31214964438121</c:v>
                </c:pt>
                <c:pt idx="68">
                  <c:v>33.28680796586058</c:v>
                </c:pt>
                <c:pt idx="69">
                  <c:v>33.26146628733995</c:v>
                </c:pt>
                <c:pt idx="70">
                  <c:v>33.236124608819324</c:v>
                </c:pt>
                <c:pt idx="71">
                  <c:v>33.2107829302987</c:v>
                </c:pt>
                <c:pt idx="72">
                  <c:v>33.18544125177807</c:v>
                </c:pt>
                <c:pt idx="73">
                  <c:v>33.16009957325745</c:v>
                </c:pt>
                <c:pt idx="74">
                  <c:v>33.13475789473682</c:v>
                </c:pt>
              </c:numCache>
            </c:numRef>
          </c:yVal>
          <c:smooth val="0"/>
        </c:ser>
        <c:axId val="16595933"/>
        <c:axId val="15145670"/>
      </c:scatterChart>
      <c:valAx>
        <c:axId val="165959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 val="autoZero"/>
        <c:crossBetween val="midCat"/>
        <c:dispUnits/>
      </c:valAx>
      <c:valAx>
        <c:axId val="15145670"/>
        <c:scaling>
          <c:orientation val="minMax"/>
          <c:max val="36"/>
          <c:min val="3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</cdr:y>
    </cdr:from>
    <cdr:to>
      <cdr:x>0.39575</cdr:x>
      <cdr:y>0.038</cdr:y>
    </cdr:to>
    <cdr:sp textlink="Raff!$L$7">
      <cdr:nvSpPr>
        <cdr:cNvPr id="1" name="TextBox 2"/>
        <cdr:cNvSpPr txBox="1">
          <a:spLocks noChangeArrowheads="1"/>
        </cdr:cNvSpPr>
      </cdr:nvSpPr>
      <cdr:spPr>
        <a:xfrm>
          <a:off x="762000" y="0"/>
          <a:ext cx="581025" cy="133350"/>
        </a:xfrm>
        <a:prstGeom prst="rect">
          <a:avLst/>
        </a:prstGeom>
        <a:solidFill>
          <a:srgbClr val="99CCFF"/>
        </a:solidFill>
        <a:ln w="0" cmpd="sng">
          <a:solidFill>
            <a:srgbClr val="33CCCC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1003975c-4403-4ae7-80e2-ecddeedf52b7}" type="TxLink">
            <a:rPr lang="en-US" cap="none" sz="700" b="0" i="0" u="none" baseline="0">
              <a:latin typeface="Arial"/>
              <a:ea typeface="Arial"/>
              <a:cs typeface="Arial"/>
            </a:rPr>
            <a:t>Volume/1000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0.07575</cdr:x>
      <cdr:y>0.057</cdr:y>
    </cdr:to>
    <cdr:sp textlink="Raff!$B$4">
      <cdr:nvSpPr>
        <cdr:cNvPr id="2" name="TextBox 8"/>
        <cdr:cNvSpPr txBox="1">
          <a:spLocks noChangeArrowheads="1"/>
        </cdr:cNvSpPr>
      </cdr:nvSpPr>
      <cdr:spPr>
        <a:xfrm>
          <a:off x="0" y="0"/>
          <a:ext cx="25717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dc4e1edb-5edf-4909-8ece-010cfe1cc9bc}" type="TxLink">
            <a:rPr lang="en-US" cap="none" sz="1000" b="1" i="0" u="none" baseline="0">
              <a:latin typeface="Arial"/>
              <a:ea typeface="Arial"/>
              <a:cs typeface="Arial"/>
            </a:rPr>
            <a:t>GE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</cdr:x>
      <cdr:y>0</cdr:y>
    </cdr:from>
    <cdr:to>
      <cdr:x>0.9955</cdr:x>
      <cdr:y>0.04875</cdr:y>
    </cdr:to>
    <cdr:sp textlink="Raff!$H$4">
      <cdr:nvSpPr>
        <cdr:cNvPr id="1" name="TextBox 5"/>
        <cdr:cNvSpPr txBox="1">
          <a:spLocks noChangeArrowheads="1"/>
        </cdr:cNvSpPr>
      </cdr:nvSpPr>
      <cdr:spPr>
        <a:xfrm>
          <a:off x="2609850" y="0"/>
          <a:ext cx="1162050" cy="171450"/>
        </a:xfrm>
        <a:prstGeom prst="rect">
          <a:avLst/>
        </a:prstGeom>
        <a:solidFill>
          <a:srgbClr val="FFFFFF"/>
        </a:solidFill>
        <a:ln w="0" cmpd="sng">
          <a:solidFill>
            <a:srgbClr val="808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58a43a97-e9c0-47dd-9040-5059f9f01043}" type="TxLink">
            <a:rPr lang="en-US" cap="none" sz="900" b="1" i="0" u="none" baseline="0">
              <a:latin typeface="Arial"/>
              <a:ea typeface="Arial"/>
              <a:cs typeface="Arial"/>
            </a:rPr>
            <a:t>GE: Jun/05 to Oct/05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19050</xdr:rowOff>
    </xdr:from>
    <xdr:to>
      <xdr:col>4</xdr:col>
      <xdr:colOff>171450</xdr:colOff>
      <xdr:row>27</xdr:row>
      <xdr:rowOff>76200</xdr:rowOff>
    </xdr:to>
    <xdr:graphicFrame>
      <xdr:nvGraphicFramePr>
        <xdr:cNvPr id="1" name="Chart 32"/>
        <xdr:cNvGraphicFramePr/>
      </xdr:nvGraphicFramePr>
      <xdr:xfrm>
        <a:off x="47625" y="1028700"/>
        <a:ext cx="34004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6</xdr:row>
      <xdr:rowOff>19050</xdr:rowOff>
    </xdr:from>
    <xdr:to>
      <xdr:col>12</xdr:col>
      <xdr:colOff>19050</xdr:colOff>
      <xdr:row>27</xdr:row>
      <xdr:rowOff>76200</xdr:rowOff>
    </xdr:to>
    <xdr:graphicFrame>
      <xdr:nvGraphicFramePr>
        <xdr:cNvPr id="2" name="Chart 48"/>
        <xdr:cNvGraphicFramePr/>
      </xdr:nvGraphicFramePr>
      <xdr:xfrm>
        <a:off x="3448050" y="1028700"/>
        <a:ext cx="37909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38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3" customWidth="1"/>
    <col min="4" max="4" width="6.8515625" style="4" customWidth="1"/>
    <col min="5" max="5" width="8.28125" style="4" customWidth="1"/>
    <col min="6" max="6" width="7.7109375" style="4" customWidth="1"/>
    <col min="7" max="7" width="6.8515625" style="4" customWidth="1"/>
    <col min="8" max="8" width="7.8515625" style="5" customWidth="1"/>
    <col min="9" max="9" width="9.140625" style="41" customWidth="1"/>
    <col min="10" max="10" width="1.57421875" style="0" customWidth="1"/>
    <col min="11" max="12" width="8.8515625" style="33" customWidth="1"/>
    <col min="13" max="15" width="6.8515625" style="33" customWidth="1"/>
    <col min="16" max="16" width="10.421875" style="0" customWidth="1"/>
  </cols>
  <sheetData>
    <row r="1" spans="1:17" s="2" customFormat="1" ht="13.5" customHeight="1" thickBot="1">
      <c r="A1" s="57" t="s">
        <v>30</v>
      </c>
      <c r="B1" s="70"/>
      <c r="G1" s="65"/>
      <c r="H1" s="67" t="s">
        <v>36</v>
      </c>
      <c r="I1" s="66">
        <f>COUNT(G8:G1196)</f>
        <v>82</v>
      </c>
      <c r="K1" s="11" t="s">
        <v>18</v>
      </c>
      <c r="L1" s="31">
        <f>ROUNDUP(1.05*MAX(O3,MAX(I8:I1196)),0)</f>
        <v>38</v>
      </c>
      <c r="M1" s="49"/>
      <c r="N1" s="62" t="s">
        <v>25</v>
      </c>
      <c r="O1" s="54">
        <f>SLOPE(I8:INDEX(I8:I300,P11),A8:INDEX(A8:A300,P11))</f>
        <v>-0.025341678520626597</v>
      </c>
      <c r="Q1"/>
    </row>
    <row r="2" spans="1:17" s="2" customFormat="1" ht="13.5" customHeight="1" thickTop="1">
      <c r="A2" s="44" t="s">
        <v>20</v>
      </c>
      <c r="B2" s="46">
        <f>B3-120</f>
        <v>38521</v>
      </c>
      <c r="E2" s="35"/>
      <c r="G2" s="26" t="s">
        <v>11</v>
      </c>
      <c r="H2" s="27">
        <f>INDEX(C8:C1196,MATCH(I2,F8:F1196,0))</f>
        <v>38630</v>
      </c>
      <c r="I2" s="36">
        <f>MIN(F8:F1196)</f>
        <v>32.67</v>
      </c>
      <c r="K2" s="11" t="s">
        <v>17</v>
      </c>
      <c r="L2" s="31">
        <f>ROUNDDOWN(0.95*MIN(I8:I19196),0)</f>
        <v>31</v>
      </c>
      <c r="M2" s="50"/>
      <c r="N2" s="63" t="s">
        <v>26</v>
      </c>
      <c r="O2" s="55">
        <f>INTERCEPT(I8:INDEX(I8:I300,P11),A8:INDEX(A8:A300,P11))</f>
        <v>35.035383783783814</v>
      </c>
      <c r="Q2"/>
    </row>
    <row r="3" spans="1:17" s="2" customFormat="1" ht="13.5" customHeight="1" thickBot="1">
      <c r="A3" s="45" t="s">
        <v>21</v>
      </c>
      <c r="B3" s="47">
        <f ca="1">TODAY()</f>
        <v>38641</v>
      </c>
      <c r="E3" s="52" t="s">
        <v>24</v>
      </c>
      <c r="G3" s="28" t="s">
        <v>12</v>
      </c>
      <c r="H3" s="29">
        <f>INDEX(C8:C1196,MATCH(I3,E8:E1196,0))</f>
        <v>38523</v>
      </c>
      <c r="I3" s="37">
        <f>MAX(E8:E1196)</f>
        <v>36.41</v>
      </c>
      <c r="K3" s="58">
        <f>ROUNDUP(MAX(O3,MAX(I8:I1196)),0)</f>
        <v>36</v>
      </c>
      <c r="L3" s="58">
        <f>ROUNDDOWN(MIN(O4,MIN(I8:I1196)),0)</f>
        <v>32</v>
      </c>
      <c r="M3" s="50"/>
      <c r="N3" s="63" t="s">
        <v>27</v>
      </c>
      <c r="O3" s="55">
        <f>MAX(I8:I200)</f>
        <v>35.82</v>
      </c>
      <c r="Q3"/>
    </row>
    <row r="4" spans="1:17" s="2" customFormat="1" ht="13.5" customHeight="1" thickBot="1" thickTop="1">
      <c r="A4" s="1" t="s">
        <v>16</v>
      </c>
      <c r="B4" s="8" t="s">
        <v>1</v>
      </c>
      <c r="C4" s="24"/>
      <c r="D4" s="20"/>
      <c r="E4" s="53"/>
      <c r="F4" s="21" t="s">
        <v>19</v>
      </c>
      <c r="G4" s="25">
        <f>(INDEX(I8:I1196,I1)/I8)^(365/(L4-K4))-1</f>
        <v>-0.12433392426225376</v>
      </c>
      <c r="H4" s="30" t="str">
        <f>B4&amp;": "&amp;TEXT(K4,"mmm/yy")&amp;" to "&amp;TEXT(L4,"mmm/yy")</f>
        <v>GE: Jun/05 to Oct/05</v>
      </c>
      <c r="I4" s="38"/>
      <c r="K4" s="43">
        <f>MIN(C8:C1196)</f>
        <v>38523</v>
      </c>
      <c r="L4" s="43">
        <f>MAX(C8:C1196)</f>
        <v>38639</v>
      </c>
      <c r="M4" s="50"/>
      <c r="N4" s="63" t="s">
        <v>28</v>
      </c>
      <c r="O4" s="55">
        <f>MIN(I8:I200)</f>
        <v>32.68</v>
      </c>
      <c r="Q4"/>
    </row>
    <row r="5" spans="1:17" s="2" customFormat="1" ht="12" customHeight="1" thickTop="1">
      <c r="A5" s="10" t="s">
        <v>4</v>
      </c>
      <c r="B5" s="11" t="s">
        <v>0</v>
      </c>
      <c r="C5" s="42"/>
      <c r="D5" s="12"/>
      <c r="E5" s="13"/>
      <c r="F5" s="13"/>
      <c r="G5" s="13"/>
      <c r="H5" s="13"/>
      <c r="I5" s="23"/>
      <c r="J5" s="2" t="s">
        <v>2</v>
      </c>
      <c r="K5" s="10" t="s">
        <v>23</v>
      </c>
      <c r="L5" s="34">
        <f>AVERAGE(K8:K1196)</f>
        <v>-0.0004790803587451934</v>
      </c>
      <c r="M5" s="50"/>
      <c r="N5" s="63" t="s">
        <v>29</v>
      </c>
      <c r="O5" s="55">
        <v>14</v>
      </c>
      <c r="Q5"/>
    </row>
    <row r="6" spans="1:18" ht="13.5" thickBot="1">
      <c r="A6" s="6"/>
      <c r="C6" s="13"/>
      <c r="D6" s="13"/>
      <c r="E6" s="13"/>
      <c r="F6" s="13"/>
      <c r="G6" s="14"/>
      <c r="H6" s="15"/>
      <c r="I6" s="39"/>
      <c r="K6" s="10" t="s">
        <v>22</v>
      </c>
      <c r="L6" s="34">
        <f>STDEVP(K8:K1196)</f>
        <v>0.009149934333410088</v>
      </c>
      <c r="M6" s="51"/>
      <c r="N6" s="64"/>
      <c r="O6" s="56"/>
      <c r="Q6" s="68" t="s">
        <v>37</v>
      </c>
      <c r="R6" s="69" t="s">
        <v>38</v>
      </c>
    </row>
    <row r="7" spans="1:15" ht="13.5" thickBot="1">
      <c r="A7" s="9" t="s">
        <v>13</v>
      </c>
      <c r="C7" s="16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8" t="s">
        <v>10</v>
      </c>
      <c r="I7" s="40" t="s">
        <v>3</v>
      </c>
      <c r="K7" s="34" t="s">
        <v>14</v>
      </c>
      <c r="L7" s="34" t="s">
        <v>15</v>
      </c>
      <c r="M7" s="33" t="s">
        <v>33</v>
      </c>
      <c r="N7" s="41" t="s">
        <v>34</v>
      </c>
      <c r="O7" s="41" t="s">
        <v>35</v>
      </c>
    </row>
    <row r="8" spans="1:16" ht="13.5" thickTop="1">
      <c r="A8" s="9">
        <v>1</v>
      </c>
      <c r="B8" s="7"/>
      <c r="C8" s="3">
        <v>38523</v>
      </c>
      <c r="D8" s="4">
        <v>36.32</v>
      </c>
      <c r="E8" s="4">
        <v>36.41</v>
      </c>
      <c r="F8" s="4">
        <v>36.21</v>
      </c>
      <c r="G8" s="4">
        <v>36.28</v>
      </c>
      <c r="H8" s="5">
        <v>16094400</v>
      </c>
      <c r="I8" s="48">
        <v>35.82</v>
      </c>
      <c r="K8" s="22"/>
      <c r="L8" s="32">
        <f>IF(G8&lt;&gt;"",H8/1000,"")</f>
        <v>16094.4</v>
      </c>
      <c r="M8" s="48">
        <f>IF(H8&lt;&gt;"",slope*$A8+intercept,"")</f>
        <v>35.01004210526319</v>
      </c>
      <c r="N8" s="48">
        <f aca="true" t="shared" si="0" ref="N8:N39">IF(I8&lt;&gt;"",slope*$A8+intercept+KMAX/20,"")</f>
        <v>35.71004210526319</v>
      </c>
      <c r="O8" s="48">
        <f>IF(I8&lt;&gt;"",slope*$A8+intercept-KMAX/20,"")</f>
        <v>34.310042105263186</v>
      </c>
      <c r="P8" s="59" t="s">
        <v>31</v>
      </c>
    </row>
    <row r="9" spans="1:16" ht="12.75">
      <c r="A9" s="9">
        <f>1+A8</f>
        <v>2</v>
      </c>
      <c r="B9" s="7"/>
      <c r="C9" s="3">
        <v>38524</v>
      </c>
      <c r="D9" s="4">
        <v>36.33</v>
      </c>
      <c r="E9" s="4">
        <v>36.4</v>
      </c>
      <c r="F9" s="4">
        <v>36.15</v>
      </c>
      <c r="G9" s="4">
        <v>36.15</v>
      </c>
      <c r="H9" s="5">
        <v>21996400</v>
      </c>
      <c r="I9" s="48">
        <v>35.69</v>
      </c>
      <c r="K9" s="22">
        <f>IF(G9&lt;&gt;"",I9/I8-1,"")</f>
        <v>-0.003629257398101715</v>
      </c>
      <c r="L9" s="32">
        <f>IF(G9&lt;&gt;"",H9/1000,"")</f>
        <v>21996.4</v>
      </c>
      <c r="M9" s="48">
        <f aca="true" t="shared" si="1" ref="M9:M72">IF(H9&lt;&gt;"",slope*$A9+intercept,"")</f>
        <v>34.98470042674256</v>
      </c>
      <c r="N9" s="48">
        <f t="shared" si="0"/>
        <v>35.684700426742566</v>
      </c>
      <c r="O9" s="48">
        <f aca="true" t="shared" si="2" ref="O9:O72">IF(I9&lt;&gt;"",slope*$A9+intercept-KMAX/20,"")</f>
        <v>34.28470042674256</v>
      </c>
      <c r="P9" s="60" t="s">
        <v>32</v>
      </c>
    </row>
    <row r="10" spans="1:16" ht="12.75">
      <c r="A10" s="9">
        <f aca="true" t="shared" si="3" ref="A10:A73">1+A9</f>
        <v>3</v>
      </c>
      <c r="B10" s="7"/>
      <c r="C10" s="3">
        <v>38525</v>
      </c>
      <c r="D10" s="4">
        <v>36.2</v>
      </c>
      <c r="E10" s="4">
        <v>36.34</v>
      </c>
      <c r="F10" s="4">
        <v>35.68</v>
      </c>
      <c r="G10" s="4">
        <v>35.72</v>
      </c>
      <c r="H10" s="5">
        <v>29200400</v>
      </c>
      <c r="I10" s="48">
        <v>35.27</v>
      </c>
      <c r="K10" s="22">
        <f aca="true" t="shared" si="4" ref="K10:K73">IF(G10&lt;&gt;"",I10/I9-1,"")</f>
        <v>-0.011768002241524078</v>
      </c>
      <c r="L10" s="32">
        <f aca="true" t="shared" si="5" ref="L10:L73">IF(G10&lt;&gt;"",H10/1000,"")</f>
        <v>29200.4</v>
      </c>
      <c r="M10" s="48">
        <f t="shared" si="1"/>
        <v>34.95935874822194</v>
      </c>
      <c r="N10" s="48">
        <f t="shared" si="0"/>
        <v>35.65935874822194</v>
      </c>
      <c r="O10" s="48">
        <f t="shared" si="2"/>
        <v>34.259358748221935</v>
      </c>
      <c r="P10" s="60" t="s">
        <v>33</v>
      </c>
    </row>
    <row r="11" spans="1:16" ht="13.5" thickBot="1">
      <c r="A11" s="9">
        <f t="shared" si="3"/>
        <v>4</v>
      </c>
      <c r="B11" s="7"/>
      <c r="C11" s="3">
        <v>38526</v>
      </c>
      <c r="D11" s="4">
        <v>35.5</v>
      </c>
      <c r="E11" s="4">
        <v>35.63</v>
      </c>
      <c r="F11" s="4">
        <v>34.52</v>
      </c>
      <c r="G11" s="4">
        <v>34.66</v>
      </c>
      <c r="H11" s="5">
        <v>48926900</v>
      </c>
      <c r="I11" s="48">
        <v>34.43</v>
      </c>
      <c r="K11" s="22">
        <f t="shared" si="4"/>
        <v>-0.023816274454210418</v>
      </c>
      <c r="L11" s="32">
        <f t="shared" si="5"/>
        <v>48926.9</v>
      </c>
      <c r="M11" s="48">
        <f t="shared" si="1"/>
        <v>34.934017069701305</v>
      </c>
      <c r="N11" s="48">
        <f t="shared" si="0"/>
        <v>35.63401706970131</v>
      </c>
      <c r="O11" s="48">
        <f t="shared" si="2"/>
        <v>34.2340170697013</v>
      </c>
      <c r="P11" s="61">
        <v>75</v>
      </c>
    </row>
    <row r="12" spans="1:16" ht="14.25" thickBot="1" thickTop="1">
      <c r="A12" s="9">
        <f t="shared" si="3"/>
        <v>5</v>
      </c>
      <c r="B12" s="7"/>
      <c r="C12" s="3">
        <v>38527</v>
      </c>
      <c r="D12" s="4">
        <v>34.75</v>
      </c>
      <c r="E12" s="4">
        <v>35.07</v>
      </c>
      <c r="F12" s="4">
        <v>34.15</v>
      </c>
      <c r="G12" s="4">
        <v>34.78</v>
      </c>
      <c r="H12" s="5">
        <v>67540496</v>
      </c>
      <c r="I12" s="48">
        <v>34.55</v>
      </c>
      <c r="K12" s="22">
        <f t="shared" si="4"/>
        <v>0.003485332558814891</v>
      </c>
      <c r="L12" s="32">
        <f t="shared" si="5"/>
        <v>67540.496</v>
      </c>
      <c r="M12" s="48">
        <f t="shared" si="1"/>
        <v>34.90867539118068</v>
      </c>
      <c r="N12" s="48">
        <f t="shared" si="0"/>
        <v>35.60867539118068</v>
      </c>
      <c r="O12" s="48">
        <f t="shared" si="2"/>
        <v>34.20867539118068</v>
      </c>
      <c r="P12" s="71"/>
    </row>
    <row r="13" spans="1:16" ht="12.75">
      <c r="A13" s="9">
        <f t="shared" si="3"/>
        <v>6</v>
      </c>
      <c r="B13" s="7"/>
      <c r="C13" s="3">
        <v>38530</v>
      </c>
      <c r="D13" s="4">
        <v>34.72</v>
      </c>
      <c r="E13" s="4">
        <v>34.86</v>
      </c>
      <c r="F13" s="4">
        <v>34.59</v>
      </c>
      <c r="G13" s="4">
        <v>34.61</v>
      </c>
      <c r="H13" s="5">
        <v>23402900</v>
      </c>
      <c r="I13" s="48">
        <v>34.38</v>
      </c>
      <c r="K13" s="22">
        <f t="shared" si="4"/>
        <v>-0.004920405209840606</v>
      </c>
      <c r="L13" s="32">
        <f t="shared" si="5"/>
        <v>23402.9</v>
      </c>
      <c r="M13" s="48">
        <f t="shared" si="1"/>
        <v>34.883333712660054</v>
      </c>
      <c r="N13" s="48">
        <f t="shared" si="0"/>
        <v>35.58333371266006</v>
      </c>
      <c r="O13" s="48">
        <f t="shared" si="2"/>
        <v>34.18333371266005</v>
      </c>
      <c r="P13" s="72" t="s">
        <v>39</v>
      </c>
    </row>
    <row r="14" spans="1:16" ht="13.5" thickBot="1">
      <c r="A14" s="9">
        <f t="shared" si="3"/>
        <v>7</v>
      </c>
      <c r="B14" s="7"/>
      <c r="C14" s="3">
        <v>38531</v>
      </c>
      <c r="D14" s="4">
        <v>34.84</v>
      </c>
      <c r="E14" s="4">
        <v>35.2</v>
      </c>
      <c r="F14" s="4">
        <v>34.72</v>
      </c>
      <c r="G14" s="4">
        <v>35.15</v>
      </c>
      <c r="H14" s="5">
        <v>28127300</v>
      </c>
      <c r="I14" s="48">
        <v>34.92</v>
      </c>
      <c r="K14" s="22">
        <f t="shared" si="4"/>
        <v>0.015706806282722585</v>
      </c>
      <c r="L14" s="32">
        <f t="shared" si="5"/>
        <v>28127.3</v>
      </c>
      <c r="M14" s="48">
        <f t="shared" si="1"/>
        <v>34.85799203413943</v>
      </c>
      <c r="N14" s="48">
        <f t="shared" si="0"/>
        <v>35.55799203413943</v>
      </c>
      <c r="O14" s="48">
        <f t="shared" si="2"/>
        <v>34.157992034139426</v>
      </c>
      <c r="P14" s="73">
        <f>KMAX/STDEVP($I$8:INDEX($I$8:$I$500,P11))/20</f>
        <v>1.0147504276570825</v>
      </c>
    </row>
    <row r="15" spans="1:16" ht="12.75">
      <c r="A15" s="9">
        <f t="shared" si="3"/>
        <v>8</v>
      </c>
      <c r="B15" s="7"/>
      <c r="C15" s="3">
        <v>38532</v>
      </c>
      <c r="D15" s="4">
        <v>35.18</v>
      </c>
      <c r="E15" s="4">
        <v>35.38</v>
      </c>
      <c r="F15" s="4">
        <v>34.99</v>
      </c>
      <c r="G15" s="4">
        <v>35</v>
      </c>
      <c r="H15" s="5">
        <v>21079600</v>
      </c>
      <c r="I15" s="48">
        <v>34.77</v>
      </c>
      <c r="K15" s="22">
        <f t="shared" si="4"/>
        <v>-0.004295532646048095</v>
      </c>
      <c r="L15" s="32">
        <f t="shared" si="5"/>
        <v>21079.6</v>
      </c>
      <c r="M15" s="48">
        <f t="shared" si="1"/>
        <v>34.8326503556188</v>
      </c>
      <c r="N15" s="48">
        <f t="shared" si="0"/>
        <v>35.532650355618806</v>
      </c>
      <c r="O15" s="48">
        <f t="shared" si="2"/>
        <v>34.1326503556188</v>
      </c>
      <c r="P15" s="71"/>
    </row>
    <row r="16" spans="1:16" ht="12.75">
      <c r="A16" s="9">
        <f t="shared" si="3"/>
        <v>9</v>
      </c>
      <c r="B16" s="7"/>
      <c r="C16" s="3">
        <v>38533</v>
      </c>
      <c r="D16" s="4">
        <v>35</v>
      </c>
      <c r="E16" s="4">
        <v>35.31</v>
      </c>
      <c r="F16" s="4">
        <v>34.55</v>
      </c>
      <c r="G16" s="4">
        <v>34.65</v>
      </c>
      <c r="H16" s="5">
        <v>33225600</v>
      </c>
      <c r="I16" s="48">
        <v>34.42</v>
      </c>
      <c r="K16" s="22">
        <f t="shared" si="4"/>
        <v>-0.01006614897900493</v>
      </c>
      <c r="L16" s="32">
        <f t="shared" si="5"/>
        <v>33225.6</v>
      </c>
      <c r="M16" s="48">
        <f t="shared" si="1"/>
        <v>34.80730867709818</v>
      </c>
      <c r="N16" s="48">
        <f t="shared" si="0"/>
        <v>35.50730867709818</v>
      </c>
      <c r="O16" s="48">
        <f t="shared" si="2"/>
        <v>34.107308677098175</v>
      </c>
      <c r="P16" s="71"/>
    </row>
    <row r="17" spans="1:16" ht="12.75">
      <c r="A17" s="9">
        <f t="shared" si="3"/>
        <v>10</v>
      </c>
      <c r="B17" s="7"/>
      <c r="C17" s="3">
        <v>38534</v>
      </c>
      <c r="D17" s="4">
        <v>34.85</v>
      </c>
      <c r="E17" s="4">
        <v>34.94</v>
      </c>
      <c r="F17" s="4">
        <v>34.66</v>
      </c>
      <c r="G17" s="4">
        <v>34.74</v>
      </c>
      <c r="H17" s="5">
        <v>20273000</v>
      </c>
      <c r="I17" s="48">
        <v>34.51</v>
      </c>
      <c r="K17" s="22">
        <f t="shared" si="4"/>
        <v>0.0026147588611271644</v>
      </c>
      <c r="L17" s="32">
        <f t="shared" si="5"/>
        <v>20273</v>
      </c>
      <c r="M17" s="48">
        <f t="shared" si="1"/>
        <v>34.781966998577545</v>
      </c>
      <c r="N17" s="48">
        <f t="shared" si="0"/>
        <v>35.48196699857755</v>
      </c>
      <c r="O17" s="48">
        <f t="shared" si="2"/>
        <v>34.08196699857754</v>
      </c>
      <c r="P17" s="71"/>
    </row>
    <row r="18" spans="1:16" ht="12.75">
      <c r="A18" s="9">
        <f t="shared" si="3"/>
        <v>11</v>
      </c>
      <c r="B18" s="7"/>
      <c r="C18" s="3">
        <v>38538</v>
      </c>
      <c r="D18" s="4">
        <v>34.63</v>
      </c>
      <c r="E18" s="4">
        <v>34.9</v>
      </c>
      <c r="F18" s="4">
        <v>34.5</v>
      </c>
      <c r="G18" s="4">
        <v>34.72</v>
      </c>
      <c r="H18" s="5">
        <v>26441600</v>
      </c>
      <c r="I18" s="48">
        <v>34.49</v>
      </c>
      <c r="K18" s="22">
        <f t="shared" si="4"/>
        <v>-0.0005795421616920926</v>
      </c>
      <c r="L18" s="32">
        <f t="shared" si="5"/>
        <v>26441.6</v>
      </c>
      <c r="M18" s="48">
        <f t="shared" si="1"/>
        <v>34.75662532005692</v>
      </c>
      <c r="N18" s="48">
        <f t="shared" si="0"/>
        <v>35.45662532005692</v>
      </c>
      <c r="O18" s="48">
        <f t="shared" si="2"/>
        <v>34.05662532005692</v>
      </c>
      <c r="P18" s="71"/>
    </row>
    <row r="19" spans="1:16" ht="12.75">
      <c r="A19" s="9">
        <f t="shared" si="3"/>
        <v>12</v>
      </c>
      <c r="B19" s="7"/>
      <c r="C19" s="3">
        <v>38539</v>
      </c>
      <c r="D19" s="4">
        <v>34.55</v>
      </c>
      <c r="E19" s="4">
        <v>34.69</v>
      </c>
      <c r="F19" s="4">
        <v>34.28</v>
      </c>
      <c r="G19" s="4">
        <v>34.32</v>
      </c>
      <c r="H19" s="5">
        <v>21047000</v>
      </c>
      <c r="I19" s="48">
        <v>34.09</v>
      </c>
      <c r="K19" s="22">
        <f t="shared" si="4"/>
        <v>-0.011597564511452552</v>
      </c>
      <c r="L19" s="32">
        <f t="shared" si="5"/>
        <v>21047</v>
      </c>
      <c r="M19" s="48">
        <f t="shared" si="1"/>
        <v>34.731283641536294</v>
      </c>
      <c r="N19" s="48">
        <f t="shared" si="0"/>
        <v>35.4312836415363</v>
      </c>
      <c r="O19" s="48">
        <f t="shared" si="2"/>
        <v>34.03128364153629</v>
      </c>
      <c r="P19" s="71"/>
    </row>
    <row r="20" spans="1:16" ht="12.75">
      <c r="A20" s="9">
        <f t="shared" si="3"/>
        <v>13</v>
      </c>
      <c r="B20" s="7"/>
      <c r="C20" s="3">
        <v>38540</v>
      </c>
      <c r="D20" s="4">
        <v>34.18</v>
      </c>
      <c r="E20" s="4">
        <v>34.4</v>
      </c>
      <c r="F20" s="4">
        <v>33.93</v>
      </c>
      <c r="G20" s="4">
        <v>34.18</v>
      </c>
      <c r="H20" s="5">
        <v>30201400</v>
      </c>
      <c r="I20" s="48">
        <v>33.96</v>
      </c>
      <c r="K20" s="22">
        <f t="shared" si="4"/>
        <v>-0.003813435024934031</v>
      </c>
      <c r="L20" s="32">
        <f t="shared" si="5"/>
        <v>30201.4</v>
      </c>
      <c r="M20" s="48">
        <f t="shared" si="1"/>
        <v>34.70594196301567</v>
      </c>
      <c r="N20" s="48">
        <f t="shared" si="0"/>
        <v>35.40594196301567</v>
      </c>
      <c r="O20" s="48">
        <f t="shared" si="2"/>
        <v>34.005941963015665</v>
      </c>
      <c r="P20" s="71"/>
    </row>
    <row r="21" spans="1:16" ht="12.75">
      <c r="A21" s="9">
        <f t="shared" si="3"/>
        <v>14</v>
      </c>
      <c r="B21" s="7"/>
      <c r="C21" s="3">
        <v>38541</v>
      </c>
      <c r="D21" s="4">
        <v>34.38</v>
      </c>
      <c r="E21" s="4">
        <v>35.12</v>
      </c>
      <c r="F21" s="4">
        <v>34.35</v>
      </c>
      <c r="G21" s="4">
        <v>34.99</v>
      </c>
      <c r="H21" s="5">
        <v>30279500</v>
      </c>
      <c r="I21" s="48">
        <v>34.76</v>
      </c>
      <c r="K21" s="22">
        <f t="shared" si="4"/>
        <v>0.02355712603062421</v>
      </c>
      <c r="L21" s="32">
        <f t="shared" si="5"/>
        <v>30279.5</v>
      </c>
      <c r="M21" s="48">
        <f t="shared" si="1"/>
        <v>34.68060028449504</v>
      </c>
      <c r="N21" s="48">
        <f t="shared" si="0"/>
        <v>35.380600284495046</v>
      </c>
      <c r="O21" s="48">
        <f t="shared" si="2"/>
        <v>33.98060028449504</v>
      </c>
      <c r="P21" s="71"/>
    </row>
    <row r="22" spans="1:16" ht="12.75">
      <c r="A22" s="9">
        <f t="shared" si="3"/>
        <v>15</v>
      </c>
      <c r="B22" s="7"/>
      <c r="C22" s="3">
        <v>38544</v>
      </c>
      <c r="D22" s="4">
        <v>35.19</v>
      </c>
      <c r="E22" s="4">
        <v>35.43</v>
      </c>
      <c r="F22" s="4">
        <v>35.06</v>
      </c>
      <c r="G22" s="4">
        <v>35.11</v>
      </c>
      <c r="H22" s="5">
        <v>19597800</v>
      </c>
      <c r="I22" s="48">
        <v>34.88</v>
      </c>
      <c r="K22" s="22">
        <f t="shared" si="4"/>
        <v>0.0034522439585731313</v>
      </c>
      <c r="L22" s="32">
        <f t="shared" si="5"/>
        <v>19597.8</v>
      </c>
      <c r="M22" s="48">
        <f t="shared" si="1"/>
        <v>34.65525860597442</v>
      </c>
      <c r="N22" s="48">
        <f t="shared" si="0"/>
        <v>35.35525860597442</v>
      </c>
      <c r="O22" s="48">
        <f t="shared" si="2"/>
        <v>33.955258605974414</v>
      </c>
      <c r="P22" s="71"/>
    </row>
    <row r="23" spans="1:16" ht="12.75">
      <c r="A23" s="9">
        <f t="shared" si="3"/>
        <v>16</v>
      </c>
      <c r="B23" s="7"/>
      <c r="C23" s="3">
        <v>38545</v>
      </c>
      <c r="D23" s="4">
        <v>35.05</v>
      </c>
      <c r="E23" s="4">
        <v>35.24</v>
      </c>
      <c r="F23" s="4">
        <v>34.95</v>
      </c>
      <c r="G23" s="4">
        <v>35.1</v>
      </c>
      <c r="H23" s="5">
        <v>17591900</v>
      </c>
      <c r="I23" s="48">
        <v>34.87</v>
      </c>
      <c r="K23" s="22">
        <f t="shared" si="4"/>
        <v>-0.0002866972477065799</v>
      </c>
      <c r="L23" s="32">
        <f t="shared" si="5"/>
        <v>17591.9</v>
      </c>
      <c r="M23" s="48">
        <f t="shared" si="1"/>
        <v>34.62991692745379</v>
      </c>
      <c r="N23" s="48">
        <f t="shared" si="0"/>
        <v>35.329916927453795</v>
      </c>
      <c r="O23" s="48">
        <f t="shared" si="2"/>
        <v>33.92991692745379</v>
      </c>
      <c r="P23" s="71"/>
    </row>
    <row r="24" spans="1:16" ht="12.75">
      <c r="A24" s="9">
        <f t="shared" si="3"/>
        <v>17</v>
      </c>
      <c r="B24" s="7"/>
      <c r="C24" s="3">
        <v>38546</v>
      </c>
      <c r="D24" s="4">
        <v>35.1</v>
      </c>
      <c r="E24" s="4">
        <v>35.3</v>
      </c>
      <c r="F24" s="4">
        <v>35.06</v>
      </c>
      <c r="G24" s="4">
        <v>35.18</v>
      </c>
      <c r="H24" s="5">
        <v>18137600</v>
      </c>
      <c r="I24" s="48">
        <v>34.95</v>
      </c>
      <c r="K24" s="22">
        <f t="shared" si="4"/>
        <v>0.0022942357327215834</v>
      </c>
      <c r="L24" s="32">
        <f t="shared" si="5"/>
        <v>18137.6</v>
      </c>
      <c r="M24" s="48">
        <f t="shared" si="1"/>
        <v>34.60457524893316</v>
      </c>
      <c r="N24" s="48">
        <f t="shared" si="0"/>
        <v>35.30457524893316</v>
      </c>
      <c r="O24" s="48">
        <f t="shared" si="2"/>
        <v>33.904575248933156</v>
      </c>
      <c r="P24" s="71"/>
    </row>
    <row r="25" spans="1:16" ht="12.75">
      <c r="A25" s="9">
        <f t="shared" si="3"/>
        <v>18</v>
      </c>
      <c r="B25" s="7"/>
      <c r="C25" s="3">
        <v>38547</v>
      </c>
      <c r="D25" s="4">
        <v>35.39</v>
      </c>
      <c r="E25" s="4">
        <v>35.78</v>
      </c>
      <c r="F25" s="4">
        <v>35.25</v>
      </c>
      <c r="G25" s="4">
        <v>35.63</v>
      </c>
      <c r="H25" s="5">
        <v>28649600</v>
      </c>
      <c r="I25" s="48">
        <v>35.4</v>
      </c>
      <c r="K25" s="22">
        <f t="shared" si="4"/>
        <v>0.012875536480686511</v>
      </c>
      <c r="L25" s="32">
        <f t="shared" si="5"/>
        <v>28649.6</v>
      </c>
      <c r="M25" s="48">
        <f t="shared" si="1"/>
        <v>34.57923357041253</v>
      </c>
      <c r="N25" s="48">
        <f t="shared" si="0"/>
        <v>35.279233570412536</v>
      </c>
      <c r="O25" s="48">
        <f t="shared" si="2"/>
        <v>33.87923357041253</v>
      </c>
      <c r="P25" s="71"/>
    </row>
    <row r="26" spans="1:16" ht="12.75">
      <c r="A26" s="9">
        <f t="shared" si="3"/>
        <v>19</v>
      </c>
      <c r="B26" s="7"/>
      <c r="C26" s="3">
        <v>38548</v>
      </c>
      <c r="D26" s="4">
        <v>35.34</v>
      </c>
      <c r="E26" s="4">
        <v>35.73</v>
      </c>
      <c r="F26" s="4">
        <v>34.95</v>
      </c>
      <c r="G26" s="4">
        <v>35.53</v>
      </c>
      <c r="H26" s="5">
        <v>45331400</v>
      </c>
      <c r="I26" s="48">
        <v>35.3</v>
      </c>
      <c r="K26" s="22">
        <f t="shared" si="4"/>
        <v>-0.0028248587570621764</v>
      </c>
      <c r="L26" s="32">
        <f t="shared" si="5"/>
        <v>45331.4</v>
      </c>
      <c r="M26" s="48">
        <f t="shared" si="1"/>
        <v>34.55389189189191</v>
      </c>
      <c r="N26" s="48">
        <f t="shared" si="0"/>
        <v>35.25389189189191</v>
      </c>
      <c r="O26" s="48">
        <f t="shared" si="2"/>
        <v>33.853891891891905</v>
      </c>
      <c r="P26" s="71"/>
    </row>
    <row r="27" spans="1:16" ht="12.75">
      <c r="A27" s="9">
        <f t="shared" si="3"/>
        <v>20</v>
      </c>
      <c r="B27" s="7"/>
      <c r="C27" s="3">
        <v>38551</v>
      </c>
      <c r="D27" s="4">
        <v>35.38</v>
      </c>
      <c r="E27" s="4">
        <v>35.49</v>
      </c>
      <c r="F27" s="4">
        <v>35.15</v>
      </c>
      <c r="G27" s="4">
        <v>35.2</v>
      </c>
      <c r="H27" s="5">
        <v>17413200</v>
      </c>
      <c r="I27" s="48">
        <v>34.97</v>
      </c>
      <c r="K27" s="22">
        <f t="shared" si="4"/>
        <v>-0.009348441926345541</v>
      </c>
      <c r="L27" s="32">
        <f t="shared" si="5"/>
        <v>17413.2</v>
      </c>
      <c r="M27" s="48">
        <f t="shared" si="1"/>
        <v>34.52855021337128</v>
      </c>
      <c r="N27" s="48">
        <f t="shared" si="0"/>
        <v>35.228550213371285</v>
      </c>
      <c r="O27" s="48">
        <f t="shared" si="2"/>
        <v>33.82855021337128</v>
      </c>
      <c r="P27" s="71"/>
    </row>
    <row r="28" spans="1:16" ht="12.75">
      <c r="A28" s="9">
        <f t="shared" si="3"/>
        <v>21</v>
      </c>
      <c r="B28" s="7"/>
      <c r="C28" s="3">
        <v>38552</v>
      </c>
      <c r="D28" s="4">
        <v>35.36</v>
      </c>
      <c r="E28" s="4">
        <v>35.45</v>
      </c>
      <c r="F28" s="4">
        <v>35.11</v>
      </c>
      <c r="G28" s="4">
        <v>35.33</v>
      </c>
      <c r="H28" s="5">
        <v>22167000</v>
      </c>
      <c r="I28" s="48">
        <v>35.1</v>
      </c>
      <c r="K28" s="22">
        <f t="shared" si="4"/>
        <v>0.003717472118959231</v>
      </c>
      <c r="L28" s="32">
        <f t="shared" si="5"/>
        <v>22167</v>
      </c>
      <c r="M28" s="48">
        <f t="shared" si="1"/>
        <v>34.50320853485066</v>
      </c>
      <c r="N28" s="48">
        <f t="shared" si="0"/>
        <v>35.20320853485066</v>
      </c>
      <c r="O28" s="48">
        <f t="shared" si="2"/>
        <v>33.803208534850654</v>
      </c>
      <c r="P28" s="71"/>
    </row>
    <row r="29" spans="1:16" ht="12.75">
      <c r="A29" s="9">
        <f t="shared" si="3"/>
        <v>22</v>
      </c>
      <c r="B29" s="7"/>
      <c r="C29" s="3">
        <v>38553</v>
      </c>
      <c r="D29" s="4">
        <v>35.33</v>
      </c>
      <c r="E29" s="4">
        <v>35.37</v>
      </c>
      <c r="F29" s="4">
        <v>35.04</v>
      </c>
      <c r="G29" s="4">
        <v>35.3</v>
      </c>
      <c r="H29" s="5">
        <v>18471700</v>
      </c>
      <c r="I29" s="48">
        <v>35.07</v>
      </c>
      <c r="K29" s="22">
        <f t="shared" si="4"/>
        <v>-0.0008547008547008517</v>
      </c>
      <c r="L29" s="32">
        <f t="shared" si="5"/>
        <v>18471.7</v>
      </c>
      <c r="M29" s="48">
        <f t="shared" si="1"/>
        <v>34.47786685633003</v>
      </c>
      <c r="N29" s="48">
        <f t="shared" si="0"/>
        <v>35.177866856330034</v>
      </c>
      <c r="O29" s="48">
        <f t="shared" si="2"/>
        <v>33.77786685633003</v>
      </c>
      <c r="P29" s="71"/>
    </row>
    <row r="30" spans="1:16" ht="12.75">
      <c r="A30" s="9">
        <f t="shared" si="3"/>
        <v>23</v>
      </c>
      <c r="B30" s="7"/>
      <c r="C30" s="3">
        <v>38554</v>
      </c>
      <c r="D30" s="4">
        <v>35.18</v>
      </c>
      <c r="E30" s="4">
        <v>35.36</v>
      </c>
      <c r="F30" s="4">
        <v>35</v>
      </c>
      <c r="G30" s="4">
        <v>35</v>
      </c>
      <c r="H30" s="5">
        <v>16290900</v>
      </c>
      <c r="I30" s="48">
        <v>34.77</v>
      </c>
      <c r="K30" s="22">
        <f t="shared" si="4"/>
        <v>-0.008554319931565413</v>
      </c>
      <c r="L30" s="32">
        <f t="shared" si="5"/>
        <v>16290.9</v>
      </c>
      <c r="M30" s="48">
        <f t="shared" si="1"/>
        <v>34.452525177809406</v>
      </c>
      <c r="N30" s="48">
        <f t="shared" si="0"/>
        <v>35.15252517780941</v>
      </c>
      <c r="O30" s="48">
        <f t="shared" si="2"/>
        <v>33.7525251778094</v>
      </c>
      <c r="P30" s="71"/>
    </row>
    <row r="31" spans="1:16" ht="12.75">
      <c r="A31" s="9">
        <f t="shared" si="3"/>
        <v>24</v>
      </c>
      <c r="B31" s="7"/>
      <c r="C31" s="3">
        <v>38555</v>
      </c>
      <c r="D31" s="4">
        <v>35.24</v>
      </c>
      <c r="E31" s="4">
        <v>35.24</v>
      </c>
      <c r="F31" s="4">
        <v>34.87</v>
      </c>
      <c r="G31" s="4">
        <v>35.07</v>
      </c>
      <c r="H31" s="5">
        <v>15019400</v>
      </c>
      <c r="I31" s="48">
        <v>34.84</v>
      </c>
      <c r="K31" s="22">
        <f t="shared" si="4"/>
        <v>0.002013229795800875</v>
      </c>
      <c r="L31" s="32">
        <f t="shared" si="5"/>
        <v>15019.4</v>
      </c>
      <c r="M31" s="48">
        <f t="shared" si="1"/>
        <v>34.42718349928877</v>
      </c>
      <c r="N31" s="48">
        <f t="shared" si="0"/>
        <v>35.127183499288776</v>
      </c>
      <c r="O31" s="48">
        <f t="shared" si="2"/>
        <v>33.72718349928877</v>
      </c>
      <c r="P31" s="71"/>
    </row>
    <row r="32" spans="1:16" ht="12.75">
      <c r="A32" s="9">
        <f t="shared" si="3"/>
        <v>25</v>
      </c>
      <c r="C32" s="3">
        <v>38558</v>
      </c>
      <c r="D32" s="4">
        <v>35.2</v>
      </c>
      <c r="E32" s="4">
        <v>35.2</v>
      </c>
      <c r="F32" s="4">
        <v>34.7</v>
      </c>
      <c r="G32" s="4">
        <v>34.77</v>
      </c>
      <c r="H32" s="5">
        <v>18132200</v>
      </c>
      <c r="I32" s="48">
        <v>34.54</v>
      </c>
      <c r="K32" s="22">
        <f t="shared" si="4"/>
        <v>-0.008610792192881855</v>
      </c>
      <c r="L32" s="32">
        <f t="shared" si="5"/>
        <v>18132.2</v>
      </c>
      <c r="M32" s="48">
        <f t="shared" si="1"/>
        <v>34.40184182076815</v>
      </c>
      <c r="N32" s="48">
        <f t="shared" si="0"/>
        <v>35.10184182076815</v>
      </c>
      <c r="O32" s="48">
        <f t="shared" si="2"/>
        <v>33.701841820768145</v>
      </c>
      <c r="P32" s="71"/>
    </row>
    <row r="33" spans="1:16" ht="12.75">
      <c r="A33" s="9">
        <f t="shared" si="3"/>
        <v>26</v>
      </c>
      <c r="C33" s="3">
        <v>38559</v>
      </c>
      <c r="D33" s="4">
        <v>34.83</v>
      </c>
      <c r="E33" s="4">
        <v>35.11</v>
      </c>
      <c r="F33" s="4">
        <v>34.69</v>
      </c>
      <c r="G33" s="4">
        <v>34.7</v>
      </c>
      <c r="H33" s="5">
        <v>16392100</v>
      </c>
      <c r="I33" s="48">
        <v>34.47</v>
      </c>
      <c r="K33" s="22">
        <f t="shared" si="4"/>
        <v>-0.002026635784597608</v>
      </c>
      <c r="L33" s="32">
        <f t="shared" si="5"/>
        <v>16392.1</v>
      </c>
      <c r="M33" s="48">
        <f t="shared" si="1"/>
        <v>34.37650014224752</v>
      </c>
      <c r="N33" s="48">
        <f t="shared" si="0"/>
        <v>35.076500142247525</v>
      </c>
      <c r="O33" s="48">
        <f t="shared" si="2"/>
        <v>33.67650014224752</v>
      </c>
      <c r="P33" s="71"/>
    </row>
    <row r="34" spans="1:16" ht="12.75">
      <c r="A34" s="9">
        <f t="shared" si="3"/>
        <v>27</v>
      </c>
      <c r="C34" s="3">
        <v>38560</v>
      </c>
      <c r="D34" s="4">
        <v>34.71</v>
      </c>
      <c r="E34" s="4">
        <v>34.82</v>
      </c>
      <c r="F34" s="4">
        <v>34.65</v>
      </c>
      <c r="G34" s="4">
        <v>34.8</v>
      </c>
      <c r="H34" s="5">
        <v>16689500</v>
      </c>
      <c r="I34" s="48">
        <v>34.57</v>
      </c>
      <c r="K34" s="22">
        <f t="shared" si="4"/>
        <v>0.0029010733971570613</v>
      </c>
      <c r="L34" s="32">
        <f t="shared" si="5"/>
        <v>16689.5</v>
      </c>
      <c r="M34" s="48">
        <f t="shared" si="1"/>
        <v>34.3511584637269</v>
      </c>
      <c r="N34" s="48">
        <f t="shared" si="0"/>
        <v>35.0511584637269</v>
      </c>
      <c r="O34" s="48">
        <f t="shared" si="2"/>
        <v>33.651158463726894</v>
      </c>
      <c r="P34" s="71"/>
    </row>
    <row r="35" spans="1:16" ht="12.75">
      <c r="A35" s="9">
        <f t="shared" si="3"/>
        <v>28</v>
      </c>
      <c r="C35" s="3">
        <v>38561</v>
      </c>
      <c r="D35" s="4">
        <v>34.88</v>
      </c>
      <c r="E35" s="4">
        <v>35.05</v>
      </c>
      <c r="F35" s="4">
        <v>34.8</v>
      </c>
      <c r="G35" s="4">
        <v>34.88</v>
      </c>
      <c r="H35" s="5">
        <v>16256500</v>
      </c>
      <c r="I35" s="48">
        <v>34.65</v>
      </c>
      <c r="K35" s="22">
        <f t="shared" si="4"/>
        <v>0.0023141452126120843</v>
      </c>
      <c r="L35" s="32">
        <f t="shared" si="5"/>
        <v>16256.5</v>
      </c>
      <c r="M35" s="48">
        <f t="shared" si="1"/>
        <v>34.32581678520627</v>
      </c>
      <c r="N35" s="48">
        <f t="shared" si="0"/>
        <v>35.025816785206274</v>
      </c>
      <c r="O35" s="48">
        <f t="shared" si="2"/>
        <v>33.62581678520627</v>
      </c>
      <c r="P35" s="71"/>
    </row>
    <row r="36" spans="1:16" ht="12.75">
      <c r="A36" s="9">
        <f t="shared" si="3"/>
        <v>29</v>
      </c>
      <c r="C36" s="3">
        <v>38562</v>
      </c>
      <c r="D36" s="4">
        <v>34.8</v>
      </c>
      <c r="E36" s="4">
        <v>34.92</v>
      </c>
      <c r="F36" s="4">
        <v>34.49</v>
      </c>
      <c r="G36" s="4">
        <v>34.5</v>
      </c>
      <c r="H36" s="5">
        <v>19735300</v>
      </c>
      <c r="I36" s="48">
        <v>34.27</v>
      </c>
      <c r="K36" s="22">
        <f t="shared" si="4"/>
        <v>-0.010966810966810847</v>
      </c>
      <c r="L36" s="32">
        <f t="shared" si="5"/>
        <v>19735.3</v>
      </c>
      <c r="M36" s="48">
        <f t="shared" si="1"/>
        <v>34.300475106685646</v>
      </c>
      <c r="N36" s="48">
        <f t="shared" si="0"/>
        <v>35.00047510668565</v>
      </c>
      <c r="O36" s="48">
        <f t="shared" si="2"/>
        <v>33.60047510668564</v>
      </c>
      <c r="P36" s="71"/>
    </row>
    <row r="37" spans="1:16" ht="12.75">
      <c r="A37" s="9">
        <f t="shared" si="3"/>
        <v>30</v>
      </c>
      <c r="C37" s="3">
        <v>38565</v>
      </c>
      <c r="D37" s="4">
        <v>34.57</v>
      </c>
      <c r="E37" s="4">
        <v>34.62</v>
      </c>
      <c r="F37" s="4">
        <v>34.21</v>
      </c>
      <c r="G37" s="4">
        <v>34.25</v>
      </c>
      <c r="H37" s="5">
        <v>19285400</v>
      </c>
      <c r="I37" s="48">
        <v>34.03</v>
      </c>
      <c r="K37" s="22">
        <f t="shared" si="4"/>
        <v>-0.00700320980449376</v>
      </c>
      <c r="L37" s="32">
        <f t="shared" si="5"/>
        <v>19285.4</v>
      </c>
      <c r="M37" s="48">
        <f t="shared" si="1"/>
        <v>34.27513342816501</v>
      </c>
      <c r="N37" s="48">
        <f t="shared" si="0"/>
        <v>34.975133428165016</v>
      </c>
      <c r="O37" s="48">
        <f t="shared" si="2"/>
        <v>33.57513342816501</v>
      </c>
      <c r="P37" s="71"/>
    </row>
    <row r="38" spans="1:16" ht="12.75">
      <c r="A38" s="9">
        <f t="shared" si="3"/>
        <v>31</v>
      </c>
      <c r="C38" s="3">
        <v>38566</v>
      </c>
      <c r="D38" s="4">
        <v>34.25</v>
      </c>
      <c r="E38" s="4">
        <v>34.56</v>
      </c>
      <c r="F38" s="4">
        <v>34.2</v>
      </c>
      <c r="G38" s="4">
        <v>34.25</v>
      </c>
      <c r="H38" s="5">
        <v>19209400</v>
      </c>
      <c r="I38" s="48">
        <v>34.03</v>
      </c>
      <c r="K38" s="22">
        <f t="shared" si="4"/>
        <v>0</v>
      </c>
      <c r="L38" s="32">
        <f t="shared" si="5"/>
        <v>19209.4</v>
      </c>
      <c r="M38" s="48">
        <f t="shared" si="1"/>
        <v>34.24979174964439</v>
      </c>
      <c r="N38" s="48">
        <f t="shared" si="0"/>
        <v>34.94979174964439</v>
      </c>
      <c r="O38" s="48">
        <f t="shared" si="2"/>
        <v>33.549791749644385</v>
      </c>
      <c r="P38" s="71"/>
    </row>
    <row r="39" spans="1:16" ht="12.75">
      <c r="A39" s="9">
        <f t="shared" si="3"/>
        <v>32</v>
      </c>
      <c r="C39" s="3">
        <v>38567</v>
      </c>
      <c r="D39" s="4">
        <v>34.26</v>
      </c>
      <c r="E39" s="4">
        <v>34.39</v>
      </c>
      <c r="F39" s="4">
        <v>34.09</v>
      </c>
      <c r="G39" s="4">
        <v>34.21</v>
      </c>
      <c r="H39" s="5">
        <v>17914200</v>
      </c>
      <c r="I39" s="48">
        <v>33.99</v>
      </c>
      <c r="K39" s="22">
        <f t="shared" si="4"/>
        <v>-0.0011754334410813971</v>
      </c>
      <c r="L39" s="32">
        <f t="shared" si="5"/>
        <v>17914.2</v>
      </c>
      <c r="M39" s="48">
        <f t="shared" si="1"/>
        <v>34.22445007112376</v>
      </c>
      <c r="N39" s="48">
        <f t="shared" si="0"/>
        <v>34.924450071123765</v>
      </c>
      <c r="O39" s="48">
        <f t="shared" si="2"/>
        <v>33.52445007112376</v>
      </c>
      <c r="P39" s="71"/>
    </row>
    <row r="40" spans="1:16" ht="12.75">
      <c r="A40" s="9">
        <f t="shared" si="3"/>
        <v>33</v>
      </c>
      <c r="C40" s="3">
        <v>38568</v>
      </c>
      <c r="D40" s="4">
        <v>34.15</v>
      </c>
      <c r="E40" s="4">
        <v>34.22</v>
      </c>
      <c r="F40" s="4">
        <v>33.99</v>
      </c>
      <c r="G40" s="4">
        <v>34.01</v>
      </c>
      <c r="H40" s="5">
        <v>18816200</v>
      </c>
      <c r="I40" s="48">
        <v>33.79</v>
      </c>
      <c r="K40" s="22">
        <f t="shared" si="4"/>
        <v>-0.005884083553986508</v>
      </c>
      <c r="L40" s="32">
        <f t="shared" si="5"/>
        <v>18816.2</v>
      </c>
      <c r="M40" s="48">
        <f t="shared" si="1"/>
        <v>34.19910839260314</v>
      </c>
      <c r="N40" s="48">
        <f aca="true" t="shared" si="6" ref="N40:N72">IF(I40&lt;&gt;"",slope*$A40+intercept+KMAX/20,"")</f>
        <v>34.89910839260314</v>
      </c>
      <c r="O40" s="48">
        <f t="shared" si="2"/>
        <v>33.499108392603134</v>
      </c>
      <c r="P40" s="71"/>
    </row>
    <row r="41" spans="1:16" ht="12.75">
      <c r="A41" s="9">
        <f t="shared" si="3"/>
        <v>34</v>
      </c>
      <c r="C41" s="3">
        <v>38572</v>
      </c>
      <c r="D41" s="4">
        <v>33.85</v>
      </c>
      <c r="E41" s="4">
        <v>33.97</v>
      </c>
      <c r="F41" s="4">
        <v>33.7</v>
      </c>
      <c r="G41" s="4">
        <v>33.76</v>
      </c>
      <c r="H41" s="5">
        <v>14180700</v>
      </c>
      <c r="I41" s="48">
        <v>33.54</v>
      </c>
      <c r="K41" s="22">
        <f t="shared" si="4"/>
        <v>-0.007398638650488287</v>
      </c>
      <c r="L41" s="32">
        <f t="shared" si="5"/>
        <v>14180.7</v>
      </c>
      <c r="M41" s="48">
        <f t="shared" si="1"/>
        <v>34.17376671408251</v>
      </c>
      <c r="N41" s="48">
        <f t="shared" si="6"/>
        <v>34.873766714082514</v>
      </c>
      <c r="O41" s="48">
        <f t="shared" si="2"/>
        <v>33.47376671408251</v>
      </c>
      <c r="P41" s="71"/>
    </row>
    <row r="42" spans="1:16" ht="12.75">
      <c r="A42" s="9">
        <f t="shared" si="3"/>
        <v>35</v>
      </c>
      <c r="C42" s="3">
        <v>38573</v>
      </c>
      <c r="D42" s="4">
        <v>33.97</v>
      </c>
      <c r="E42" s="4">
        <v>34.28</v>
      </c>
      <c r="F42" s="4">
        <v>33.9</v>
      </c>
      <c r="G42" s="4">
        <v>34.14</v>
      </c>
      <c r="H42" s="5">
        <v>17513500</v>
      </c>
      <c r="I42" s="48">
        <v>33.92</v>
      </c>
      <c r="K42" s="22">
        <f t="shared" si="4"/>
        <v>0.011329755515802065</v>
      </c>
      <c r="L42" s="32">
        <f t="shared" si="5"/>
        <v>17513.5</v>
      </c>
      <c r="M42" s="48">
        <f t="shared" si="1"/>
        <v>34.148425035561885</v>
      </c>
      <c r="N42" s="48">
        <f t="shared" si="6"/>
        <v>34.84842503556189</v>
      </c>
      <c r="O42" s="48">
        <f t="shared" si="2"/>
        <v>33.44842503556188</v>
      </c>
      <c r="P42" s="71"/>
    </row>
    <row r="43" spans="1:16" ht="12.75">
      <c r="A43" s="9">
        <f t="shared" si="3"/>
        <v>36</v>
      </c>
      <c r="C43" s="3">
        <v>38574</v>
      </c>
      <c r="D43" s="4">
        <v>34.3</v>
      </c>
      <c r="E43" s="4">
        <v>34.48</v>
      </c>
      <c r="F43" s="4">
        <v>33.87</v>
      </c>
      <c r="G43" s="4">
        <v>33.88</v>
      </c>
      <c r="H43" s="5">
        <v>20809100</v>
      </c>
      <c r="I43" s="48">
        <v>33.66</v>
      </c>
      <c r="K43" s="22">
        <f t="shared" si="4"/>
        <v>-0.007665094339622813</v>
      </c>
      <c r="L43" s="32">
        <f t="shared" si="5"/>
        <v>20809.1</v>
      </c>
      <c r="M43" s="48">
        <f t="shared" si="1"/>
        <v>34.12308335704126</v>
      </c>
      <c r="N43" s="48">
        <f t="shared" si="6"/>
        <v>34.82308335704126</v>
      </c>
      <c r="O43" s="48">
        <f t="shared" si="2"/>
        <v>33.42308335704126</v>
      </c>
      <c r="P43" s="71"/>
    </row>
    <row r="44" spans="1:16" ht="12.75">
      <c r="A44" s="9">
        <f t="shared" si="3"/>
        <v>37</v>
      </c>
      <c r="C44" s="3">
        <v>38575</v>
      </c>
      <c r="D44" s="4">
        <v>34.02</v>
      </c>
      <c r="E44" s="4">
        <v>34.51</v>
      </c>
      <c r="F44" s="4">
        <v>33.95</v>
      </c>
      <c r="G44" s="4">
        <v>34.51</v>
      </c>
      <c r="H44" s="5">
        <v>21243000</v>
      </c>
      <c r="I44" s="48">
        <v>34.28</v>
      </c>
      <c r="K44" s="22">
        <f t="shared" si="4"/>
        <v>0.0184194890077245</v>
      </c>
      <c r="L44" s="32">
        <f t="shared" si="5"/>
        <v>21243</v>
      </c>
      <c r="M44" s="48">
        <f t="shared" si="1"/>
        <v>34.09774167852063</v>
      </c>
      <c r="N44" s="48">
        <f t="shared" si="6"/>
        <v>34.79774167852063</v>
      </c>
      <c r="O44" s="48">
        <f t="shared" si="2"/>
        <v>33.397741678520624</v>
      </c>
      <c r="P44" s="71"/>
    </row>
    <row r="45" spans="1:16" ht="12.75">
      <c r="A45" s="9">
        <f t="shared" si="3"/>
        <v>38</v>
      </c>
      <c r="C45" s="3">
        <v>38576</v>
      </c>
      <c r="D45" s="4">
        <v>34.32</v>
      </c>
      <c r="E45" s="4">
        <v>34.56</v>
      </c>
      <c r="F45" s="4">
        <v>34.22</v>
      </c>
      <c r="G45" s="4">
        <v>34.25</v>
      </c>
      <c r="H45" s="5">
        <v>17189500</v>
      </c>
      <c r="I45" s="48">
        <v>34.03</v>
      </c>
      <c r="K45" s="22">
        <f t="shared" si="4"/>
        <v>-0.007292882147024504</v>
      </c>
      <c r="L45" s="32">
        <f t="shared" si="5"/>
        <v>17189.5</v>
      </c>
      <c r="M45" s="48">
        <f t="shared" si="1"/>
        <v>34.0724</v>
      </c>
      <c r="N45" s="48">
        <f t="shared" si="6"/>
        <v>34.772400000000005</v>
      </c>
      <c r="O45" s="48">
        <f t="shared" si="2"/>
        <v>33.3724</v>
      </c>
      <c r="P45" s="71"/>
    </row>
    <row r="46" spans="1:16" ht="12.75">
      <c r="A46" s="9">
        <f t="shared" si="3"/>
        <v>39</v>
      </c>
      <c r="C46" s="3">
        <v>38579</v>
      </c>
      <c r="D46" s="4">
        <v>34.12</v>
      </c>
      <c r="E46" s="4">
        <v>34.27</v>
      </c>
      <c r="F46" s="4">
        <v>34.02</v>
      </c>
      <c r="G46" s="4">
        <v>34.21</v>
      </c>
      <c r="H46" s="5">
        <v>13677400</v>
      </c>
      <c r="I46" s="48">
        <v>33.99</v>
      </c>
      <c r="K46" s="22">
        <f t="shared" si="4"/>
        <v>-0.0011754334410813971</v>
      </c>
      <c r="L46" s="32">
        <f t="shared" si="5"/>
        <v>13677.4</v>
      </c>
      <c r="M46" s="48">
        <f t="shared" si="1"/>
        <v>34.047058321479376</v>
      </c>
      <c r="N46" s="48">
        <f t="shared" si="6"/>
        <v>34.74705832147938</v>
      </c>
      <c r="O46" s="48">
        <f t="shared" si="2"/>
        <v>33.34705832147937</v>
      </c>
      <c r="P46" s="71"/>
    </row>
    <row r="47" spans="1:16" ht="12.75">
      <c r="A47" s="9">
        <f t="shared" si="3"/>
        <v>40</v>
      </c>
      <c r="C47" s="3">
        <v>38580</v>
      </c>
      <c r="D47" s="4">
        <v>34.11</v>
      </c>
      <c r="E47" s="4">
        <v>34.2</v>
      </c>
      <c r="F47" s="4">
        <v>33.87</v>
      </c>
      <c r="G47" s="4">
        <v>33.88</v>
      </c>
      <c r="H47" s="5">
        <v>16588800</v>
      </c>
      <c r="I47" s="48">
        <v>33.66</v>
      </c>
      <c r="K47" s="22">
        <f t="shared" si="4"/>
        <v>-0.009708737864077777</v>
      </c>
      <c r="L47" s="32">
        <f t="shared" si="5"/>
        <v>16588.8</v>
      </c>
      <c r="M47" s="48">
        <f t="shared" si="1"/>
        <v>34.02171664295875</v>
      </c>
      <c r="N47" s="48">
        <f t="shared" si="6"/>
        <v>34.721716642958754</v>
      </c>
      <c r="O47" s="48">
        <f t="shared" si="2"/>
        <v>33.32171664295875</v>
      </c>
      <c r="P47" s="71"/>
    </row>
    <row r="48" spans="1:16" ht="12.75">
      <c r="A48" s="9">
        <f t="shared" si="3"/>
        <v>41</v>
      </c>
      <c r="C48" s="3">
        <v>38581</v>
      </c>
      <c r="D48" s="4">
        <v>33.88</v>
      </c>
      <c r="E48" s="4">
        <v>34.38</v>
      </c>
      <c r="F48" s="4">
        <v>33.86</v>
      </c>
      <c r="G48" s="4">
        <v>34.1</v>
      </c>
      <c r="H48" s="5">
        <v>16115900</v>
      </c>
      <c r="I48" s="48">
        <v>33.88</v>
      </c>
      <c r="K48" s="22">
        <f t="shared" si="4"/>
        <v>0.0065359477124184995</v>
      </c>
      <c r="L48" s="32">
        <f t="shared" si="5"/>
        <v>16115.9</v>
      </c>
      <c r="M48" s="48">
        <f t="shared" si="1"/>
        <v>33.996374964438125</v>
      </c>
      <c r="N48" s="48">
        <f t="shared" si="6"/>
        <v>34.69637496443813</v>
      </c>
      <c r="O48" s="48">
        <f t="shared" si="2"/>
        <v>33.29637496443812</v>
      </c>
      <c r="P48" s="71"/>
    </row>
    <row r="49" spans="1:16" ht="12.75">
      <c r="A49" s="9">
        <f t="shared" si="3"/>
        <v>42</v>
      </c>
      <c r="C49" s="3">
        <v>38582</v>
      </c>
      <c r="D49" s="4">
        <v>34.04</v>
      </c>
      <c r="E49" s="4">
        <v>34.28</v>
      </c>
      <c r="F49" s="4">
        <v>33.94</v>
      </c>
      <c r="G49" s="4">
        <v>33.99</v>
      </c>
      <c r="H49" s="5">
        <v>13641400</v>
      </c>
      <c r="I49" s="48">
        <v>33.77</v>
      </c>
      <c r="K49" s="22">
        <f t="shared" si="4"/>
        <v>-0.0032467532467532756</v>
      </c>
      <c r="L49" s="32">
        <f t="shared" si="5"/>
        <v>13641.4</v>
      </c>
      <c r="M49" s="48">
        <f t="shared" si="1"/>
        <v>33.9710332859175</v>
      </c>
      <c r="N49" s="48">
        <f t="shared" si="6"/>
        <v>34.6710332859175</v>
      </c>
      <c r="O49" s="48">
        <f t="shared" si="2"/>
        <v>33.2710332859175</v>
      </c>
      <c r="P49" s="71"/>
    </row>
    <row r="50" spans="1:16" ht="12.75">
      <c r="A50" s="9">
        <f t="shared" si="3"/>
        <v>43</v>
      </c>
      <c r="C50" s="3">
        <v>38583</v>
      </c>
      <c r="D50" s="4">
        <v>34.09</v>
      </c>
      <c r="E50" s="4">
        <v>34.26</v>
      </c>
      <c r="F50" s="4">
        <v>33.86</v>
      </c>
      <c r="G50" s="4">
        <v>33.95</v>
      </c>
      <c r="H50" s="5">
        <v>13573300</v>
      </c>
      <c r="I50" s="48">
        <v>33.73</v>
      </c>
      <c r="K50" s="22">
        <f t="shared" si="4"/>
        <v>-0.0011844832691739748</v>
      </c>
      <c r="L50" s="32">
        <f t="shared" si="5"/>
        <v>13573.3</v>
      </c>
      <c r="M50" s="48">
        <f t="shared" si="1"/>
        <v>33.94569160739687</v>
      </c>
      <c r="N50" s="48">
        <f t="shared" si="6"/>
        <v>34.64569160739687</v>
      </c>
      <c r="O50" s="48">
        <f t="shared" si="2"/>
        <v>33.245691607396864</v>
      </c>
      <c r="P50" s="71"/>
    </row>
    <row r="51" spans="1:16" ht="12.75">
      <c r="A51" s="9">
        <f t="shared" si="3"/>
        <v>44</v>
      </c>
      <c r="C51" s="3">
        <v>38586</v>
      </c>
      <c r="D51" s="4">
        <v>34.07</v>
      </c>
      <c r="E51" s="4">
        <v>34.24</v>
      </c>
      <c r="F51" s="4">
        <v>33.82</v>
      </c>
      <c r="G51" s="4">
        <v>33.97</v>
      </c>
      <c r="H51" s="5">
        <v>13591500</v>
      </c>
      <c r="I51" s="48">
        <v>33.75</v>
      </c>
      <c r="K51" s="22">
        <f t="shared" si="4"/>
        <v>0.0005929439667953229</v>
      </c>
      <c r="L51" s="32">
        <f t="shared" si="5"/>
        <v>13591.5</v>
      </c>
      <c r="M51" s="48">
        <f t="shared" si="1"/>
        <v>33.92034992887624</v>
      </c>
      <c r="N51" s="48">
        <f t="shared" si="6"/>
        <v>34.620349928876244</v>
      </c>
      <c r="O51" s="48">
        <f t="shared" si="2"/>
        <v>33.22034992887624</v>
      </c>
      <c r="P51" s="71"/>
    </row>
    <row r="52" spans="1:16" ht="12.75">
      <c r="A52" s="9">
        <f t="shared" si="3"/>
        <v>45</v>
      </c>
      <c r="C52" s="3">
        <v>38587</v>
      </c>
      <c r="D52" s="4">
        <v>34</v>
      </c>
      <c r="E52" s="4">
        <v>34.08</v>
      </c>
      <c r="F52" s="4">
        <v>33.78</v>
      </c>
      <c r="G52" s="4">
        <v>33.97</v>
      </c>
      <c r="H52" s="5">
        <v>15352800</v>
      </c>
      <c r="I52" s="48">
        <v>33.75</v>
      </c>
      <c r="K52" s="22">
        <f t="shared" si="4"/>
        <v>0</v>
      </c>
      <c r="L52" s="32">
        <f t="shared" si="5"/>
        <v>15352.8</v>
      </c>
      <c r="M52" s="48">
        <f t="shared" si="1"/>
        <v>33.895008250355616</v>
      </c>
      <c r="N52" s="48">
        <f t="shared" si="6"/>
        <v>34.59500825035562</v>
      </c>
      <c r="O52" s="48">
        <f t="shared" si="2"/>
        <v>33.19500825035561</v>
      </c>
      <c r="P52" s="71"/>
    </row>
    <row r="53" spans="1:16" ht="12.75">
      <c r="A53" s="9">
        <f t="shared" si="3"/>
        <v>46</v>
      </c>
      <c r="C53" s="3">
        <v>38588</v>
      </c>
      <c r="D53" s="4">
        <v>33.92</v>
      </c>
      <c r="E53" s="4">
        <v>34.1</v>
      </c>
      <c r="F53" s="4">
        <v>33.54</v>
      </c>
      <c r="G53" s="4">
        <v>33.54</v>
      </c>
      <c r="H53" s="5">
        <v>19392300</v>
      </c>
      <c r="I53" s="48">
        <v>33.32</v>
      </c>
      <c r="K53" s="22">
        <f t="shared" si="4"/>
        <v>-0.01274074074074072</v>
      </c>
      <c r="L53" s="32">
        <f t="shared" si="5"/>
        <v>19392.3</v>
      </c>
      <c r="M53" s="48">
        <f t="shared" si="1"/>
        <v>33.86966657183499</v>
      </c>
      <c r="N53" s="48">
        <f t="shared" si="6"/>
        <v>34.56966657183499</v>
      </c>
      <c r="O53" s="48">
        <f t="shared" si="2"/>
        <v>33.16966657183499</v>
      </c>
      <c r="P53" s="71"/>
    </row>
    <row r="54" spans="1:16" ht="12.75">
      <c r="A54" s="9">
        <f t="shared" si="3"/>
        <v>47</v>
      </c>
      <c r="C54" s="3">
        <v>38589</v>
      </c>
      <c r="D54" s="4">
        <v>33.5</v>
      </c>
      <c r="E54" s="4">
        <v>33.62</v>
      </c>
      <c r="F54" s="4">
        <v>33.41</v>
      </c>
      <c r="G54" s="4">
        <v>33.5</v>
      </c>
      <c r="H54" s="5">
        <v>16387700</v>
      </c>
      <c r="I54" s="48">
        <v>33.28</v>
      </c>
      <c r="K54" s="22">
        <f t="shared" si="4"/>
        <v>-0.0012004801920768582</v>
      </c>
      <c r="L54" s="32">
        <f t="shared" si="5"/>
        <v>16387.7</v>
      </c>
      <c r="M54" s="48">
        <f t="shared" si="1"/>
        <v>33.844324893314365</v>
      </c>
      <c r="N54" s="48">
        <f t="shared" si="6"/>
        <v>34.54432489331437</v>
      </c>
      <c r="O54" s="48">
        <f t="shared" si="2"/>
        <v>33.14432489331436</v>
      </c>
      <c r="P54" s="71"/>
    </row>
    <row r="55" spans="1:16" ht="12.75">
      <c r="A55" s="9">
        <f t="shared" si="3"/>
        <v>48</v>
      </c>
      <c r="C55" s="3">
        <v>38590</v>
      </c>
      <c r="D55" s="4">
        <v>33.5</v>
      </c>
      <c r="E55" s="4">
        <v>33.55</v>
      </c>
      <c r="F55" s="4">
        <v>33.31</v>
      </c>
      <c r="G55" s="4">
        <v>33.38</v>
      </c>
      <c r="H55" s="5">
        <v>17598900</v>
      </c>
      <c r="I55" s="48">
        <v>33.16</v>
      </c>
      <c r="K55" s="22">
        <f t="shared" si="4"/>
        <v>-0.0036057692307693845</v>
      </c>
      <c r="L55" s="32">
        <f t="shared" si="5"/>
        <v>17598.9</v>
      </c>
      <c r="M55" s="48">
        <f t="shared" si="1"/>
        <v>33.81898321479374</v>
      </c>
      <c r="N55" s="48">
        <f t="shared" si="6"/>
        <v>34.51898321479374</v>
      </c>
      <c r="O55" s="48">
        <f t="shared" si="2"/>
        <v>33.11898321479374</v>
      </c>
      <c r="P55" s="71"/>
    </row>
    <row r="56" spans="1:16" ht="12.75">
      <c r="A56" s="9">
        <f t="shared" si="3"/>
        <v>49</v>
      </c>
      <c r="C56" s="3">
        <v>38593</v>
      </c>
      <c r="D56" s="4">
        <v>33.17</v>
      </c>
      <c r="E56" s="4">
        <v>33.62</v>
      </c>
      <c r="F56" s="4">
        <v>33.1</v>
      </c>
      <c r="G56" s="4">
        <v>33.6</v>
      </c>
      <c r="H56" s="5">
        <v>18578600</v>
      </c>
      <c r="I56" s="48">
        <v>33.38</v>
      </c>
      <c r="K56" s="22">
        <f t="shared" si="4"/>
        <v>0.006634499396863891</v>
      </c>
      <c r="L56" s="32">
        <f t="shared" si="5"/>
        <v>18578.6</v>
      </c>
      <c r="M56" s="48">
        <f t="shared" si="1"/>
        <v>33.793641536273114</v>
      </c>
      <c r="N56" s="48">
        <f t="shared" si="6"/>
        <v>34.49364153627312</v>
      </c>
      <c r="O56" s="48">
        <f t="shared" si="2"/>
        <v>33.09364153627311</v>
      </c>
      <c r="P56" s="71"/>
    </row>
    <row r="57" spans="1:16" ht="12.75">
      <c r="A57" s="9">
        <f t="shared" si="3"/>
        <v>50</v>
      </c>
      <c r="C57" s="3">
        <v>38594</v>
      </c>
      <c r="D57" s="4">
        <v>33.5</v>
      </c>
      <c r="E57" s="4">
        <v>33.56</v>
      </c>
      <c r="F57" s="4">
        <v>32.85</v>
      </c>
      <c r="G57" s="4">
        <v>33.24</v>
      </c>
      <c r="H57" s="5">
        <v>26793900</v>
      </c>
      <c r="I57" s="48">
        <v>33.02</v>
      </c>
      <c r="K57" s="22">
        <f t="shared" si="4"/>
        <v>-0.010784901138406244</v>
      </c>
      <c r="L57" s="32">
        <f t="shared" si="5"/>
        <v>26793.9</v>
      </c>
      <c r="M57" s="48">
        <f t="shared" si="1"/>
        <v>33.76829985775248</v>
      </c>
      <c r="N57" s="48">
        <f t="shared" si="6"/>
        <v>34.468299857752484</v>
      </c>
      <c r="O57" s="48">
        <f t="shared" si="2"/>
        <v>33.06829985775248</v>
      </c>
      <c r="P57" s="71"/>
    </row>
    <row r="58" spans="1:16" ht="12.75">
      <c r="A58" s="9">
        <f t="shared" si="3"/>
        <v>51</v>
      </c>
      <c r="C58" s="3">
        <v>38595</v>
      </c>
      <c r="D58" s="4">
        <v>33.2</v>
      </c>
      <c r="E58" s="4">
        <v>33.68</v>
      </c>
      <c r="F58" s="4">
        <v>32.96</v>
      </c>
      <c r="G58" s="4">
        <v>33.61</v>
      </c>
      <c r="H58" s="5">
        <v>27247300</v>
      </c>
      <c r="I58" s="48">
        <v>33.39</v>
      </c>
      <c r="K58" s="22">
        <f t="shared" si="4"/>
        <v>0.011205330102967759</v>
      </c>
      <c r="L58" s="32">
        <f t="shared" si="5"/>
        <v>27247.3</v>
      </c>
      <c r="M58" s="48">
        <f t="shared" si="1"/>
        <v>33.742958179231856</v>
      </c>
      <c r="N58" s="48">
        <f t="shared" si="6"/>
        <v>34.44295817923186</v>
      </c>
      <c r="O58" s="48">
        <f t="shared" si="2"/>
        <v>33.04295817923185</v>
      </c>
      <c r="P58" s="71"/>
    </row>
    <row r="59" spans="1:16" ht="12.75">
      <c r="A59" s="9">
        <f t="shared" si="3"/>
        <v>52</v>
      </c>
      <c r="C59" s="3">
        <v>38596</v>
      </c>
      <c r="D59" s="4">
        <v>33.43</v>
      </c>
      <c r="E59" s="4">
        <v>33.53</v>
      </c>
      <c r="F59" s="4">
        <v>33</v>
      </c>
      <c r="G59" s="4">
        <v>33.14</v>
      </c>
      <c r="H59" s="5">
        <v>26917100</v>
      </c>
      <c r="I59" s="48">
        <v>32.92</v>
      </c>
      <c r="K59" s="22">
        <f t="shared" si="4"/>
        <v>-0.014076070679844177</v>
      </c>
      <c r="L59" s="32">
        <f t="shared" si="5"/>
        <v>26917.1</v>
      </c>
      <c r="M59" s="48">
        <f t="shared" si="1"/>
        <v>33.71761650071123</v>
      </c>
      <c r="N59" s="48">
        <f t="shared" si="6"/>
        <v>34.41761650071123</v>
      </c>
      <c r="O59" s="48">
        <f t="shared" si="2"/>
        <v>33.01761650071123</v>
      </c>
      <c r="P59" s="71"/>
    </row>
    <row r="60" spans="1:16" ht="12.75">
      <c r="A60" s="9">
        <f t="shared" si="3"/>
        <v>53</v>
      </c>
      <c r="C60" s="3">
        <v>38597</v>
      </c>
      <c r="D60" s="4">
        <v>33.4</v>
      </c>
      <c r="E60" s="4">
        <v>33.46</v>
      </c>
      <c r="F60" s="4">
        <v>33.21</v>
      </c>
      <c r="G60" s="4">
        <v>33.33</v>
      </c>
      <c r="H60" s="5">
        <v>20146700</v>
      </c>
      <c r="I60" s="48">
        <v>33.11</v>
      </c>
      <c r="K60" s="22">
        <f t="shared" si="4"/>
        <v>0.00577156743620888</v>
      </c>
      <c r="L60" s="32">
        <f t="shared" si="5"/>
        <v>20146.7</v>
      </c>
      <c r="M60" s="48">
        <f t="shared" si="1"/>
        <v>33.692274822190605</v>
      </c>
      <c r="N60" s="48">
        <f t="shared" si="6"/>
        <v>34.39227482219061</v>
      </c>
      <c r="O60" s="48">
        <f t="shared" si="2"/>
        <v>32.9922748221906</v>
      </c>
      <c r="P60" s="71"/>
    </row>
    <row r="61" spans="1:16" ht="12.75">
      <c r="A61" s="9">
        <f t="shared" si="3"/>
        <v>54</v>
      </c>
      <c r="C61" s="3">
        <v>38601</v>
      </c>
      <c r="D61" s="4">
        <v>33.45</v>
      </c>
      <c r="E61" s="4">
        <v>33.98</v>
      </c>
      <c r="F61" s="4">
        <v>33.45</v>
      </c>
      <c r="G61" s="4">
        <v>33.94</v>
      </c>
      <c r="H61" s="5">
        <v>27486700</v>
      </c>
      <c r="I61" s="48">
        <v>33.72</v>
      </c>
      <c r="K61" s="22">
        <f t="shared" si="4"/>
        <v>0.01842343702808824</v>
      </c>
      <c r="L61" s="32">
        <f t="shared" si="5"/>
        <v>27486.7</v>
      </c>
      <c r="M61" s="48">
        <f t="shared" si="1"/>
        <v>33.66693314366998</v>
      </c>
      <c r="N61" s="48">
        <f t="shared" si="6"/>
        <v>34.36693314366998</v>
      </c>
      <c r="O61" s="48">
        <f t="shared" si="2"/>
        <v>32.966933143669976</v>
      </c>
      <c r="P61" s="71"/>
    </row>
    <row r="62" spans="1:16" ht="12.75">
      <c r="A62" s="9">
        <f t="shared" si="3"/>
        <v>55</v>
      </c>
      <c r="C62" s="3">
        <v>38602</v>
      </c>
      <c r="D62" s="4">
        <v>33.89</v>
      </c>
      <c r="E62" s="4">
        <v>34.05</v>
      </c>
      <c r="F62" s="4">
        <v>33.68</v>
      </c>
      <c r="G62" s="4">
        <v>34.01</v>
      </c>
      <c r="H62" s="5">
        <v>21913600</v>
      </c>
      <c r="I62" s="48">
        <v>33.79</v>
      </c>
      <c r="K62" s="22">
        <f t="shared" si="4"/>
        <v>0.0020759193357058336</v>
      </c>
      <c r="L62" s="32">
        <f t="shared" si="5"/>
        <v>21913.6</v>
      </c>
      <c r="M62" s="48">
        <f t="shared" si="1"/>
        <v>33.641591465149354</v>
      </c>
      <c r="N62" s="48">
        <f t="shared" si="6"/>
        <v>34.34159146514936</v>
      </c>
      <c r="O62" s="48">
        <f t="shared" si="2"/>
        <v>32.94159146514935</v>
      </c>
      <c r="P62" s="71"/>
    </row>
    <row r="63" spans="1:16" ht="12.75">
      <c r="A63" s="9">
        <f t="shared" si="3"/>
        <v>56</v>
      </c>
      <c r="C63" s="3">
        <v>38603</v>
      </c>
      <c r="D63" s="4">
        <v>34.01</v>
      </c>
      <c r="E63" s="4">
        <v>34.01</v>
      </c>
      <c r="F63" s="4">
        <v>33.73</v>
      </c>
      <c r="G63" s="4">
        <v>33.85</v>
      </c>
      <c r="H63" s="5">
        <v>17878700</v>
      </c>
      <c r="I63" s="48">
        <v>33.63</v>
      </c>
      <c r="K63" s="22">
        <f t="shared" si="4"/>
        <v>-0.004735128736312433</v>
      </c>
      <c r="L63" s="32">
        <f t="shared" si="5"/>
        <v>17878.7</v>
      </c>
      <c r="M63" s="48">
        <f t="shared" si="1"/>
        <v>33.61624978662873</v>
      </c>
      <c r="N63" s="48">
        <f t="shared" si="6"/>
        <v>34.31624978662873</v>
      </c>
      <c r="O63" s="48">
        <f t="shared" si="2"/>
        <v>32.916249786628725</v>
      </c>
      <c r="P63" s="71"/>
    </row>
    <row r="64" spans="1:16" ht="12.75">
      <c r="A64" s="9">
        <f t="shared" si="3"/>
        <v>57</v>
      </c>
      <c r="C64" s="3">
        <v>38604</v>
      </c>
      <c r="D64" s="4">
        <v>33.94</v>
      </c>
      <c r="E64" s="4">
        <v>34.23</v>
      </c>
      <c r="F64" s="4">
        <v>33.9</v>
      </c>
      <c r="G64" s="4">
        <v>33.98</v>
      </c>
      <c r="H64" s="5">
        <v>19448000</v>
      </c>
      <c r="I64" s="48">
        <v>33.76</v>
      </c>
      <c r="K64" s="22">
        <f t="shared" si="4"/>
        <v>0.0038655961938742767</v>
      </c>
      <c r="L64" s="32">
        <f t="shared" si="5"/>
        <v>19448</v>
      </c>
      <c r="M64" s="48">
        <f t="shared" si="1"/>
        <v>33.590908108108096</v>
      </c>
      <c r="N64" s="48">
        <f t="shared" si="6"/>
        <v>34.2909081081081</v>
      </c>
      <c r="O64" s="48">
        <f t="shared" si="2"/>
        <v>32.89090810810809</v>
      </c>
      <c r="P64" s="71"/>
    </row>
    <row r="65" spans="1:16" ht="12.75">
      <c r="A65" s="9">
        <f t="shared" si="3"/>
        <v>58</v>
      </c>
      <c r="C65" s="3">
        <v>38607</v>
      </c>
      <c r="D65" s="4">
        <v>34</v>
      </c>
      <c r="E65" s="4">
        <v>34.53</v>
      </c>
      <c r="F65" s="4">
        <v>33.99</v>
      </c>
      <c r="G65" s="4">
        <v>34.43</v>
      </c>
      <c r="H65" s="5">
        <v>24023300</v>
      </c>
      <c r="I65" s="48">
        <v>34.2</v>
      </c>
      <c r="K65" s="22">
        <f t="shared" si="4"/>
        <v>0.013033175355450455</v>
      </c>
      <c r="L65" s="32">
        <f t="shared" si="5"/>
        <v>24023.3</v>
      </c>
      <c r="M65" s="48">
        <f t="shared" si="1"/>
        <v>33.56556642958747</v>
      </c>
      <c r="N65" s="48">
        <f t="shared" si="6"/>
        <v>34.26556642958747</v>
      </c>
      <c r="O65" s="48">
        <f t="shared" si="2"/>
        <v>32.86556642958747</v>
      </c>
      <c r="P65" s="71"/>
    </row>
    <row r="66" spans="1:16" ht="12.75">
      <c r="A66" s="9">
        <f t="shared" si="3"/>
        <v>59</v>
      </c>
      <c r="C66" s="3">
        <v>38608</v>
      </c>
      <c r="D66" s="4">
        <v>34.35</v>
      </c>
      <c r="E66" s="4">
        <v>34.44</v>
      </c>
      <c r="F66" s="4">
        <v>34.06</v>
      </c>
      <c r="G66" s="4">
        <v>34.28</v>
      </c>
      <c r="H66" s="5">
        <v>21236400</v>
      </c>
      <c r="I66" s="48">
        <v>34.06</v>
      </c>
      <c r="K66" s="22">
        <f t="shared" si="4"/>
        <v>-0.004093567251462038</v>
      </c>
      <c r="L66" s="32">
        <f t="shared" si="5"/>
        <v>21236.4</v>
      </c>
      <c r="M66" s="48">
        <f t="shared" si="1"/>
        <v>33.540224751066845</v>
      </c>
      <c r="N66" s="48">
        <f t="shared" si="6"/>
        <v>34.24022475106685</v>
      </c>
      <c r="O66" s="48">
        <f t="shared" si="2"/>
        <v>32.84022475106684</v>
      </c>
      <c r="P66" s="71"/>
    </row>
    <row r="67" spans="1:16" ht="12.75">
      <c r="A67" s="9">
        <f t="shared" si="3"/>
        <v>60</v>
      </c>
      <c r="C67" s="3">
        <v>38609</v>
      </c>
      <c r="D67" s="4">
        <v>34.27</v>
      </c>
      <c r="E67" s="4">
        <v>34.42</v>
      </c>
      <c r="F67" s="4">
        <v>34</v>
      </c>
      <c r="G67" s="4">
        <v>34.05</v>
      </c>
      <c r="H67" s="5">
        <v>16835500</v>
      </c>
      <c r="I67" s="48">
        <v>33.83</v>
      </c>
      <c r="K67" s="22">
        <f t="shared" si="4"/>
        <v>-0.006752789195537456</v>
      </c>
      <c r="L67" s="32">
        <f t="shared" si="5"/>
        <v>16835.5</v>
      </c>
      <c r="M67" s="48">
        <f t="shared" si="1"/>
        <v>33.51488307254622</v>
      </c>
      <c r="N67" s="48">
        <f t="shared" si="6"/>
        <v>34.21488307254622</v>
      </c>
      <c r="O67" s="48">
        <f t="shared" si="2"/>
        <v>32.814883072546216</v>
      </c>
      <c r="P67" s="71"/>
    </row>
    <row r="68" spans="1:16" ht="12.75">
      <c r="A68" s="9">
        <f t="shared" si="3"/>
        <v>61</v>
      </c>
      <c r="C68" s="3">
        <v>38610</v>
      </c>
      <c r="D68" s="4">
        <v>34.07</v>
      </c>
      <c r="E68" s="4">
        <v>34.4</v>
      </c>
      <c r="F68" s="4">
        <v>34.07</v>
      </c>
      <c r="G68" s="4">
        <v>34.38</v>
      </c>
      <c r="H68" s="5">
        <v>18851100</v>
      </c>
      <c r="I68" s="48">
        <v>34.15</v>
      </c>
      <c r="K68" s="22">
        <f t="shared" si="4"/>
        <v>0.009459060005911901</v>
      </c>
      <c r="L68" s="32">
        <f t="shared" si="5"/>
        <v>18851.1</v>
      </c>
      <c r="M68" s="48">
        <f t="shared" si="1"/>
        <v>33.48954139402559</v>
      </c>
      <c r="N68" s="48">
        <f t="shared" si="6"/>
        <v>34.189541394025596</v>
      </c>
      <c r="O68" s="48">
        <f t="shared" si="2"/>
        <v>32.78954139402559</v>
      </c>
      <c r="P68" s="71"/>
    </row>
    <row r="69" spans="1:16" ht="12.75">
      <c r="A69" s="9">
        <f t="shared" si="3"/>
        <v>62</v>
      </c>
      <c r="C69" s="3">
        <v>38611</v>
      </c>
      <c r="D69" s="4">
        <v>34.52</v>
      </c>
      <c r="E69" s="4">
        <v>34.58</v>
      </c>
      <c r="F69" s="4">
        <v>34.22</v>
      </c>
      <c r="G69" s="4">
        <v>34.47</v>
      </c>
      <c r="H69" s="5">
        <v>40118500</v>
      </c>
      <c r="I69" s="48">
        <v>34.24</v>
      </c>
      <c r="K69" s="22">
        <f t="shared" si="4"/>
        <v>0.002635431918008857</v>
      </c>
      <c r="L69" s="32">
        <f t="shared" si="5"/>
        <v>40118.5</v>
      </c>
      <c r="M69" s="48">
        <f t="shared" si="1"/>
        <v>33.46419971550497</v>
      </c>
      <c r="N69" s="48">
        <f t="shared" si="6"/>
        <v>34.16419971550497</v>
      </c>
      <c r="O69" s="48">
        <f t="shared" si="2"/>
        <v>32.764199715504965</v>
      </c>
      <c r="P69" s="71"/>
    </row>
    <row r="70" spans="1:16" ht="12.75">
      <c r="A70" s="9">
        <f t="shared" si="3"/>
        <v>63</v>
      </c>
      <c r="C70" s="3">
        <v>38614</v>
      </c>
      <c r="D70" s="4">
        <v>34.3</v>
      </c>
      <c r="E70" s="4">
        <v>34.33</v>
      </c>
      <c r="F70" s="4">
        <v>33.89</v>
      </c>
      <c r="G70" s="4">
        <v>34.05</v>
      </c>
      <c r="H70" s="5">
        <v>23672500</v>
      </c>
      <c r="I70" s="48">
        <v>33.83</v>
      </c>
      <c r="K70" s="22">
        <f t="shared" si="4"/>
        <v>-0.01197429906542069</v>
      </c>
      <c r="L70" s="32">
        <f t="shared" si="5"/>
        <v>23672.5</v>
      </c>
      <c r="M70" s="48">
        <f t="shared" si="1"/>
        <v>33.438858036984335</v>
      </c>
      <c r="N70" s="48">
        <f t="shared" si="6"/>
        <v>34.13885803698434</v>
      </c>
      <c r="O70" s="48">
        <f t="shared" si="2"/>
        <v>32.73885803698433</v>
      </c>
      <c r="P70" s="71"/>
    </row>
    <row r="71" spans="1:16" ht="12.75">
      <c r="A71" s="9">
        <f t="shared" si="3"/>
        <v>64</v>
      </c>
      <c r="C71" s="3">
        <v>38615</v>
      </c>
      <c r="D71" s="4">
        <v>34.14</v>
      </c>
      <c r="E71" s="4">
        <v>34.22</v>
      </c>
      <c r="F71" s="4">
        <v>33.75</v>
      </c>
      <c r="G71" s="4">
        <v>33.84</v>
      </c>
      <c r="H71" s="5">
        <v>19085700</v>
      </c>
      <c r="I71" s="48">
        <v>33.62</v>
      </c>
      <c r="K71" s="22">
        <f t="shared" si="4"/>
        <v>-0.006207508128879713</v>
      </c>
      <c r="L71" s="32">
        <f t="shared" si="5"/>
        <v>19085.7</v>
      </c>
      <c r="M71" s="48">
        <f t="shared" si="1"/>
        <v>33.41351635846371</v>
      </c>
      <c r="N71" s="48">
        <f t="shared" si="6"/>
        <v>34.11351635846371</v>
      </c>
      <c r="O71" s="48">
        <f t="shared" si="2"/>
        <v>32.71351635846371</v>
      </c>
      <c r="P71" s="71"/>
    </row>
    <row r="72" spans="1:16" ht="12.75">
      <c r="A72" s="9">
        <f t="shared" si="3"/>
        <v>65</v>
      </c>
      <c r="C72" s="3">
        <v>38616</v>
      </c>
      <c r="D72" s="4">
        <v>33.52</v>
      </c>
      <c r="E72" s="4">
        <v>33.74</v>
      </c>
      <c r="F72" s="4">
        <v>33.5</v>
      </c>
      <c r="G72" s="4">
        <v>33.55</v>
      </c>
      <c r="H72" s="5">
        <v>22010500</v>
      </c>
      <c r="I72" s="48">
        <v>33.33</v>
      </c>
      <c r="K72" s="22">
        <f t="shared" si="4"/>
        <v>-0.008625817965496663</v>
      </c>
      <c r="L72" s="32">
        <f t="shared" si="5"/>
        <v>22010.5</v>
      </c>
      <c r="M72" s="48">
        <f t="shared" si="1"/>
        <v>33.388174679943084</v>
      </c>
      <c r="N72" s="48">
        <f t="shared" si="6"/>
        <v>34.08817467994309</v>
      </c>
      <c r="O72" s="48">
        <f t="shared" si="2"/>
        <v>32.68817467994308</v>
      </c>
      <c r="P72" s="71"/>
    </row>
    <row r="73" spans="1:16" ht="12.75">
      <c r="A73" s="9">
        <f t="shared" si="3"/>
        <v>66</v>
      </c>
      <c r="C73" s="3">
        <v>38617</v>
      </c>
      <c r="D73" s="4">
        <v>33.33</v>
      </c>
      <c r="E73" s="4">
        <v>33.54</v>
      </c>
      <c r="F73" s="4">
        <v>33.16</v>
      </c>
      <c r="G73" s="4">
        <v>33.3</v>
      </c>
      <c r="H73" s="5">
        <v>21734200</v>
      </c>
      <c r="I73" s="48">
        <v>33.3</v>
      </c>
      <c r="K73" s="22">
        <f t="shared" si="4"/>
        <v>-0.0009000900090009312</v>
      </c>
      <c r="L73" s="32">
        <f t="shared" si="5"/>
        <v>21734.2</v>
      </c>
      <c r="M73" s="48">
        <f aca="true" t="shared" si="7" ref="M73:M136">IF(H73&lt;&gt;"",slope*$A73+intercept,"")</f>
        <v>33.36283300142246</v>
      </c>
      <c r="N73" s="48">
        <f aca="true" t="shared" si="8" ref="N73:N136">IF(I73&lt;&gt;"",slope*$A73+intercept+KMAX/20,"")</f>
        <v>34.06283300142246</v>
      </c>
      <c r="O73" s="48">
        <f aca="true" t="shared" si="9" ref="O73:O136">IF(I73&lt;&gt;"",slope*$A73+intercept-KMAX/20,"")</f>
        <v>32.662833001422456</v>
      </c>
      <c r="P73" s="71"/>
    </row>
    <row r="74" spans="1:16" ht="12.75">
      <c r="A74" s="9">
        <f aca="true" t="shared" si="10" ref="A74:A137">1+A73</f>
        <v>67</v>
      </c>
      <c r="C74" s="3">
        <v>38618</v>
      </c>
      <c r="D74" s="4">
        <v>33.3</v>
      </c>
      <c r="E74" s="4">
        <v>33.58</v>
      </c>
      <c r="F74" s="4">
        <v>33.26</v>
      </c>
      <c r="G74" s="4">
        <v>33.4</v>
      </c>
      <c r="H74" s="5">
        <v>15630000</v>
      </c>
      <c r="I74" s="48">
        <v>33.4</v>
      </c>
      <c r="K74" s="22">
        <f aca="true" t="shared" si="11" ref="K74:K137">IF(G74&lt;&gt;"",I74/I73-1,"")</f>
        <v>0.0030030030030030463</v>
      </c>
      <c r="L74" s="32">
        <f aca="true" t="shared" si="12" ref="L74:L137">IF(G74&lt;&gt;"",H74/1000,"")</f>
        <v>15630</v>
      </c>
      <c r="M74" s="48">
        <f t="shared" si="7"/>
        <v>33.33749132290183</v>
      </c>
      <c r="N74" s="48">
        <f t="shared" si="8"/>
        <v>34.037491322901836</v>
      </c>
      <c r="O74" s="48">
        <f t="shared" si="9"/>
        <v>32.63749132290183</v>
      </c>
      <c r="P74" s="71"/>
    </row>
    <row r="75" spans="1:16" ht="12.75">
      <c r="A75" s="9">
        <f t="shared" si="10"/>
        <v>68</v>
      </c>
      <c r="C75" s="3">
        <v>38621</v>
      </c>
      <c r="D75" s="4">
        <v>33.58</v>
      </c>
      <c r="E75" s="4">
        <v>33.62</v>
      </c>
      <c r="F75" s="4">
        <v>33.13</v>
      </c>
      <c r="G75" s="4">
        <v>33.27</v>
      </c>
      <c r="H75" s="5">
        <v>19488300</v>
      </c>
      <c r="I75" s="48">
        <v>33.27</v>
      </c>
      <c r="K75" s="22">
        <f t="shared" si="11"/>
        <v>-0.0038922155688621007</v>
      </c>
      <c r="L75" s="32">
        <f t="shared" si="12"/>
        <v>19488.3</v>
      </c>
      <c r="M75" s="48">
        <f t="shared" si="7"/>
        <v>33.31214964438121</v>
      </c>
      <c r="N75" s="48">
        <f t="shared" si="8"/>
        <v>34.01214964438121</v>
      </c>
      <c r="O75" s="48">
        <f t="shared" si="9"/>
        <v>32.612149644381205</v>
      </c>
      <c r="P75" s="71"/>
    </row>
    <row r="76" spans="1:16" ht="12.75">
      <c r="A76" s="9">
        <f t="shared" si="10"/>
        <v>69</v>
      </c>
      <c r="C76" s="3">
        <v>38622</v>
      </c>
      <c r="D76" s="4">
        <v>33.47</v>
      </c>
      <c r="E76" s="4">
        <v>33.84</v>
      </c>
      <c r="F76" s="4">
        <v>33.22</v>
      </c>
      <c r="G76" s="4">
        <v>33.64</v>
      </c>
      <c r="H76" s="5">
        <v>21821400</v>
      </c>
      <c r="I76" s="48">
        <v>33.64</v>
      </c>
      <c r="K76" s="22">
        <f t="shared" si="11"/>
        <v>0.011121130147279779</v>
      </c>
      <c r="L76" s="32">
        <f t="shared" si="12"/>
        <v>21821.4</v>
      </c>
      <c r="M76" s="48">
        <f t="shared" si="7"/>
        <v>33.28680796586058</v>
      </c>
      <c r="N76" s="48">
        <f t="shared" si="8"/>
        <v>33.986807965860585</v>
      </c>
      <c r="O76" s="48">
        <f t="shared" si="9"/>
        <v>32.58680796586058</v>
      </c>
      <c r="P76" s="71"/>
    </row>
    <row r="77" spans="1:16" ht="12.75">
      <c r="A77" s="9">
        <f t="shared" si="10"/>
        <v>70</v>
      </c>
      <c r="C77" s="3">
        <v>38623</v>
      </c>
      <c r="D77" s="4">
        <v>33.68</v>
      </c>
      <c r="E77" s="4">
        <v>33.7</v>
      </c>
      <c r="F77" s="4">
        <v>33.26</v>
      </c>
      <c r="G77" s="4">
        <v>33.49</v>
      </c>
      <c r="H77" s="5">
        <v>16784300</v>
      </c>
      <c r="I77" s="48">
        <v>33.49</v>
      </c>
      <c r="K77" s="22">
        <f t="shared" si="11"/>
        <v>-0.004458977407847731</v>
      </c>
      <c r="L77" s="32">
        <f t="shared" si="12"/>
        <v>16784.3</v>
      </c>
      <c r="M77" s="48">
        <f t="shared" si="7"/>
        <v>33.26146628733995</v>
      </c>
      <c r="N77" s="48">
        <f t="shared" si="8"/>
        <v>33.96146628733995</v>
      </c>
      <c r="O77" s="48">
        <f t="shared" si="9"/>
        <v>32.56146628733995</v>
      </c>
      <c r="P77" s="71"/>
    </row>
    <row r="78" spans="1:16" ht="12.75">
      <c r="A78" s="9">
        <f t="shared" si="10"/>
        <v>71</v>
      </c>
      <c r="C78" s="3">
        <v>38624</v>
      </c>
      <c r="D78" s="4">
        <v>33.3</v>
      </c>
      <c r="E78" s="4">
        <v>33.75</v>
      </c>
      <c r="F78" s="4">
        <v>33.08</v>
      </c>
      <c r="G78" s="4">
        <v>33.65</v>
      </c>
      <c r="H78" s="5">
        <v>22081300</v>
      </c>
      <c r="I78" s="48">
        <v>33.65</v>
      </c>
      <c r="K78" s="22">
        <f t="shared" si="11"/>
        <v>0.004777545535980865</v>
      </c>
      <c r="L78" s="32">
        <f t="shared" si="12"/>
        <v>22081.3</v>
      </c>
      <c r="M78" s="48">
        <f t="shared" si="7"/>
        <v>33.236124608819324</v>
      </c>
      <c r="N78" s="48">
        <f t="shared" si="8"/>
        <v>33.93612460881933</v>
      </c>
      <c r="O78" s="48">
        <f t="shared" si="9"/>
        <v>32.53612460881932</v>
      </c>
      <c r="P78" s="71"/>
    </row>
    <row r="79" spans="1:16" ht="12.75">
      <c r="A79" s="9">
        <f t="shared" si="10"/>
        <v>72</v>
      </c>
      <c r="C79" s="3">
        <v>38625</v>
      </c>
      <c r="D79" s="4">
        <v>33.65</v>
      </c>
      <c r="E79" s="4">
        <v>33.77</v>
      </c>
      <c r="F79" s="4">
        <v>33.34</v>
      </c>
      <c r="G79" s="4">
        <v>33.67</v>
      </c>
      <c r="H79" s="5">
        <v>21274500</v>
      </c>
      <c r="I79" s="48">
        <v>33.67</v>
      </c>
      <c r="K79" s="22">
        <f t="shared" si="11"/>
        <v>0.0005943536404160454</v>
      </c>
      <c r="L79" s="32">
        <f t="shared" si="12"/>
        <v>21274.5</v>
      </c>
      <c r="M79" s="48">
        <f t="shared" si="7"/>
        <v>33.2107829302987</v>
      </c>
      <c r="N79" s="48">
        <f t="shared" si="8"/>
        <v>33.9107829302987</v>
      </c>
      <c r="O79" s="48">
        <f t="shared" si="9"/>
        <v>32.510782930298696</v>
      </c>
      <c r="P79" s="71"/>
    </row>
    <row r="80" spans="1:16" ht="12.75">
      <c r="A80" s="9">
        <f t="shared" si="10"/>
        <v>73</v>
      </c>
      <c r="C80" s="3">
        <v>38628</v>
      </c>
      <c r="D80" s="4">
        <v>33.6</v>
      </c>
      <c r="E80" s="4">
        <v>33.63</v>
      </c>
      <c r="F80" s="4">
        <v>33.2</v>
      </c>
      <c r="G80" s="4">
        <v>33.23</v>
      </c>
      <c r="H80" s="5">
        <v>24259900</v>
      </c>
      <c r="I80" s="48">
        <v>33.23</v>
      </c>
      <c r="K80" s="22">
        <f t="shared" si="11"/>
        <v>-0.013068013068013196</v>
      </c>
      <c r="L80" s="32">
        <f t="shared" si="12"/>
        <v>24259.9</v>
      </c>
      <c r="M80" s="48">
        <f t="shared" si="7"/>
        <v>33.18544125177807</v>
      </c>
      <c r="N80" s="48">
        <f t="shared" si="8"/>
        <v>33.885441251778076</v>
      </c>
      <c r="O80" s="48">
        <f t="shared" si="9"/>
        <v>32.48544125177807</v>
      </c>
      <c r="P80" s="71"/>
    </row>
    <row r="81" spans="1:16" ht="12.75">
      <c r="A81" s="9">
        <f t="shared" si="10"/>
        <v>74</v>
      </c>
      <c r="C81" s="3">
        <v>38629</v>
      </c>
      <c r="D81" s="4">
        <v>33.33</v>
      </c>
      <c r="E81" s="4">
        <v>33.45</v>
      </c>
      <c r="F81" s="4">
        <v>32.85</v>
      </c>
      <c r="G81" s="4">
        <v>32.85</v>
      </c>
      <c r="H81" s="5">
        <v>27104900</v>
      </c>
      <c r="I81" s="48">
        <v>32.85</v>
      </c>
      <c r="K81" s="22">
        <f t="shared" si="11"/>
        <v>-0.011435449894673377</v>
      </c>
      <c r="L81" s="32">
        <f t="shared" si="12"/>
        <v>27104.9</v>
      </c>
      <c r="M81" s="48">
        <f t="shared" si="7"/>
        <v>33.16009957325745</v>
      </c>
      <c r="N81" s="48">
        <f t="shared" si="8"/>
        <v>33.86009957325745</v>
      </c>
      <c r="O81" s="48">
        <f t="shared" si="9"/>
        <v>32.460099573257445</v>
      </c>
      <c r="P81" s="71"/>
    </row>
    <row r="82" spans="1:16" ht="12.75">
      <c r="A82" s="9">
        <f t="shared" si="10"/>
        <v>75</v>
      </c>
      <c r="C82" s="3">
        <v>38630</v>
      </c>
      <c r="D82" s="4">
        <v>32.9</v>
      </c>
      <c r="E82" s="4">
        <v>33.1</v>
      </c>
      <c r="F82" s="4">
        <v>32.67</v>
      </c>
      <c r="G82" s="4">
        <v>32.68</v>
      </c>
      <c r="H82" s="5">
        <v>23034000</v>
      </c>
      <c r="I82" s="48">
        <v>32.68</v>
      </c>
      <c r="K82" s="22">
        <f t="shared" si="11"/>
        <v>-0.005175038051750458</v>
      </c>
      <c r="L82" s="32">
        <f t="shared" si="12"/>
        <v>23034</v>
      </c>
      <c r="M82" s="48">
        <f t="shared" si="7"/>
        <v>33.13475789473682</v>
      </c>
      <c r="N82" s="48">
        <f t="shared" si="8"/>
        <v>33.834757894736825</v>
      </c>
      <c r="O82" s="48">
        <f t="shared" si="9"/>
        <v>32.43475789473682</v>
      </c>
      <c r="P82" s="71"/>
    </row>
    <row r="83" spans="1:16" ht="12.75">
      <c r="A83" s="9">
        <f t="shared" si="10"/>
        <v>76</v>
      </c>
      <c r="C83" s="3">
        <v>38631</v>
      </c>
      <c r="D83" s="4">
        <v>33.18</v>
      </c>
      <c r="E83" s="4">
        <v>33.74</v>
      </c>
      <c r="F83" s="4">
        <v>33.18</v>
      </c>
      <c r="G83" s="4">
        <v>33.59</v>
      </c>
      <c r="H83" s="5">
        <v>33448000</v>
      </c>
      <c r="I83" s="48">
        <v>33.59</v>
      </c>
      <c r="K83" s="22">
        <f t="shared" si="11"/>
        <v>0.027845777233782343</v>
      </c>
      <c r="L83" s="32">
        <f t="shared" si="12"/>
        <v>33448</v>
      </c>
      <c r="M83" s="48">
        <f t="shared" si="7"/>
        <v>33.10941621621619</v>
      </c>
      <c r="N83" s="48">
        <f t="shared" si="8"/>
        <v>33.80941621621619</v>
      </c>
      <c r="O83" s="48">
        <f t="shared" si="9"/>
        <v>32.40941621621619</v>
      </c>
      <c r="P83" s="71"/>
    </row>
    <row r="84" spans="1:16" ht="12.75">
      <c r="A84" s="9">
        <f t="shared" si="10"/>
        <v>77</v>
      </c>
      <c r="C84" s="3">
        <v>38632</v>
      </c>
      <c r="D84" s="4">
        <v>33.9</v>
      </c>
      <c r="E84" s="4">
        <v>34.3</v>
      </c>
      <c r="F84" s="4">
        <v>33.68</v>
      </c>
      <c r="G84" s="4">
        <v>34.22</v>
      </c>
      <c r="H84" s="5">
        <v>28726600</v>
      </c>
      <c r="I84" s="48">
        <v>34.22</v>
      </c>
      <c r="K84" s="22">
        <f t="shared" si="11"/>
        <v>0.018755582018457728</v>
      </c>
      <c r="L84" s="32">
        <f t="shared" si="12"/>
        <v>28726.6</v>
      </c>
      <c r="M84" s="48">
        <f t="shared" si="7"/>
        <v>33.084074537695564</v>
      </c>
      <c r="N84" s="48">
        <f t="shared" si="8"/>
        <v>33.78407453769557</v>
      </c>
      <c r="O84" s="48">
        <f t="shared" si="9"/>
        <v>32.38407453769556</v>
      </c>
      <c r="P84" s="71"/>
    </row>
    <row r="85" spans="1:16" ht="12.75">
      <c r="A85" s="9">
        <f t="shared" si="10"/>
        <v>78</v>
      </c>
      <c r="C85" s="3">
        <v>38635</v>
      </c>
      <c r="D85" s="4">
        <v>34.23</v>
      </c>
      <c r="E85" s="4">
        <v>34.29</v>
      </c>
      <c r="F85" s="4">
        <v>33.96</v>
      </c>
      <c r="G85" s="4">
        <v>33.99</v>
      </c>
      <c r="H85" s="5">
        <v>17581100</v>
      </c>
      <c r="I85" s="48">
        <v>33.99</v>
      </c>
      <c r="K85" s="22">
        <f t="shared" si="11"/>
        <v>-0.006721215663354707</v>
      </c>
      <c r="L85" s="32">
        <f t="shared" si="12"/>
        <v>17581.1</v>
      </c>
      <c r="M85" s="48">
        <f t="shared" si="7"/>
        <v>33.05873285917494</v>
      </c>
      <c r="N85" s="48">
        <f t="shared" si="8"/>
        <v>33.75873285917494</v>
      </c>
      <c r="O85" s="48">
        <f t="shared" si="9"/>
        <v>32.358732859174935</v>
      </c>
      <c r="P85" s="71"/>
    </row>
    <row r="86" spans="1:16" ht="12.75">
      <c r="A86" s="9">
        <f t="shared" si="10"/>
        <v>79</v>
      </c>
      <c r="C86" s="3">
        <v>38636</v>
      </c>
      <c r="D86" s="4">
        <v>33.99</v>
      </c>
      <c r="E86" s="4">
        <v>34.08</v>
      </c>
      <c r="F86" s="4">
        <v>33.69</v>
      </c>
      <c r="G86" s="4">
        <v>33.8</v>
      </c>
      <c r="H86" s="5">
        <v>18281100</v>
      </c>
      <c r="I86" s="48">
        <v>33.8</v>
      </c>
      <c r="K86" s="22">
        <f t="shared" si="11"/>
        <v>-0.005589879376287299</v>
      </c>
      <c r="L86" s="32">
        <f t="shared" si="12"/>
        <v>18281.1</v>
      </c>
      <c r="M86" s="48">
        <f t="shared" si="7"/>
        <v>33.03339118065431</v>
      </c>
      <c r="N86" s="48">
        <f t="shared" si="8"/>
        <v>33.733391180654316</v>
      </c>
      <c r="O86" s="48">
        <f t="shared" si="9"/>
        <v>32.33339118065431</v>
      </c>
      <c r="P86" s="71"/>
    </row>
    <row r="87" spans="1:16" ht="12.75">
      <c r="A87" s="9">
        <f t="shared" si="10"/>
        <v>80</v>
      </c>
      <c r="C87" s="3">
        <v>38637</v>
      </c>
      <c r="D87" s="4">
        <v>33.58</v>
      </c>
      <c r="E87" s="4">
        <v>34.05</v>
      </c>
      <c r="F87" s="4">
        <v>33.58</v>
      </c>
      <c r="G87" s="4">
        <v>33.8</v>
      </c>
      <c r="H87" s="5">
        <v>18503900</v>
      </c>
      <c r="I87" s="48">
        <v>33.8</v>
      </c>
      <c r="K87" s="22">
        <f t="shared" si="11"/>
        <v>0</v>
      </c>
      <c r="L87" s="32">
        <f t="shared" si="12"/>
        <v>18503.9</v>
      </c>
      <c r="M87" s="48">
        <f t="shared" si="7"/>
        <v>33.00804950213369</v>
      </c>
      <c r="N87" s="48">
        <f t="shared" si="8"/>
        <v>33.70804950213369</v>
      </c>
      <c r="O87" s="48">
        <f t="shared" si="9"/>
        <v>32.308049502133684</v>
      </c>
      <c r="P87" s="71"/>
    </row>
    <row r="88" spans="1:16" ht="12.75">
      <c r="A88" s="9">
        <f t="shared" si="10"/>
        <v>81</v>
      </c>
      <c r="C88" s="3">
        <v>38638</v>
      </c>
      <c r="D88" s="4">
        <v>33.75</v>
      </c>
      <c r="E88" s="4">
        <v>34.21</v>
      </c>
      <c r="F88" s="4">
        <v>33.75</v>
      </c>
      <c r="G88" s="4">
        <v>34.02</v>
      </c>
      <c r="H88" s="5">
        <v>20034000</v>
      </c>
      <c r="I88" s="48">
        <v>34.02</v>
      </c>
      <c r="K88" s="22">
        <f t="shared" si="11"/>
        <v>0.0065088757396452035</v>
      </c>
      <c r="L88" s="32">
        <f t="shared" si="12"/>
        <v>20034</v>
      </c>
      <c r="M88" s="48">
        <f t="shared" si="7"/>
        <v>32.98270782361306</v>
      </c>
      <c r="N88" s="48">
        <f t="shared" si="8"/>
        <v>33.682707823613065</v>
      </c>
      <c r="O88" s="48">
        <f t="shared" si="9"/>
        <v>32.28270782361306</v>
      </c>
      <c r="P88" s="71"/>
    </row>
    <row r="89" spans="1:16" ht="12.75">
      <c r="A89" s="9">
        <f t="shared" si="10"/>
        <v>82</v>
      </c>
      <c r="C89" s="3">
        <v>38639</v>
      </c>
      <c r="D89" s="4">
        <v>34.4</v>
      </c>
      <c r="E89" s="4">
        <v>34.48</v>
      </c>
      <c r="F89" s="4">
        <v>34.1</v>
      </c>
      <c r="G89" s="4">
        <v>34.34</v>
      </c>
      <c r="H89" s="5">
        <v>27776200</v>
      </c>
      <c r="I89" s="48">
        <v>34.34</v>
      </c>
      <c r="K89" s="22">
        <f t="shared" si="11"/>
        <v>0.009406231628453776</v>
      </c>
      <c r="L89" s="32">
        <f t="shared" si="12"/>
        <v>27776.2</v>
      </c>
      <c r="M89" s="48">
        <f t="shared" si="7"/>
        <v>32.957366145092436</v>
      </c>
      <c r="N89" s="48">
        <f t="shared" si="8"/>
        <v>33.65736614509244</v>
      </c>
      <c r="O89" s="48">
        <f t="shared" si="9"/>
        <v>32.25736614509243</v>
      </c>
      <c r="P89" s="71"/>
    </row>
    <row r="90" spans="1:16" ht="12.75">
      <c r="A90" s="9">
        <f t="shared" si="10"/>
        <v>83</v>
      </c>
      <c r="I90" s="48"/>
      <c r="K90" s="22">
        <f t="shared" si="11"/>
      </c>
      <c r="L90" s="32">
        <f t="shared" si="12"/>
      </c>
      <c r="M90" s="48">
        <f t="shared" si="7"/>
      </c>
      <c r="N90" s="48">
        <f t="shared" si="8"/>
      </c>
      <c r="O90" s="48">
        <f t="shared" si="9"/>
      </c>
      <c r="P90" s="71"/>
    </row>
    <row r="91" spans="1:16" ht="12.75">
      <c r="A91" s="9">
        <f t="shared" si="10"/>
        <v>84</v>
      </c>
      <c r="I91" s="48"/>
      <c r="K91" s="22">
        <f t="shared" si="11"/>
      </c>
      <c r="L91" s="32">
        <f t="shared" si="12"/>
      </c>
      <c r="M91" s="48">
        <f t="shared" si="7"/>
      </c>
      <c r="N91" s="48">
        <f t="shared" si="8"/>
      </c>
      <c r="O91" s="48">
        <f t="shared" si="9"/>
      </c>
      <c r="P91" s="71"/>
    </row>
    <row r="92" spans="1:16" ht="12.75">
      <c r="A92" s="9">
        <f t="shared" si="10"/>
        <v>85</v>
      </c>
      <c r="I92" s="48"/>
      <c r="K92" s="22">
        <f t="shared" si="11"/>
      </c>
      <c r="L92" s="32">
        <f t="shared" si="12"/>
      </c>
      <c r="M92" s="48">
        <f t="shared" si="7"/>
      </c>
      <c r="N92" s="48">
        <f t="shared" si="8"/>
      </c>
      <c r="O92" s="48">
        <f t="shared" si="9"/>
      </c>
      <c r="P92" s="71"/>
    </row>
    <row r="93" spans="1:16" ht="12.75">
      <c r="A93" s="9">
        <f t="shared" si="10"/>
        <v>86</v>
      </c>
      <c r="I93" s="48"/>
      <c r="K93" s="22">
        <f t="shared" si="11"/>
      </c>
      <c r="L93" s="32">
        <f t="shared" si="12"/>
      </c>
      <c r="M93" s="48">
        <f t="shared" si="7"/>
      </c>
      <c r="N93" s="48">
        <f t="shared" si="8"/>
      </c>
      <c r="O93" s="48">
        <f t="shared" si="9"/>
      </c>
      <c r="P93" s="71"/>
    </row>
    <row r="94" spans="1:16" ht="12.75">
      <c r="A94" s="9">
        <f t="shared" si="10"/>
        <v>87</v>
      </c>
      <c r="I94" s="48"/>
      <c r="K94" s="22">
        <f t="shared" si="11"/>
      </c>
      <c r="L94" s="32">
        <f t="shared" si="12"/>
      </c>
      <c r="M94" s="48">
        <f t="shared" si="7"/>
      </c>
      <c r="N94" s="48">
        <f t="shared" si="8"/>
      </c>
      <c r="O94" s="48">
        <f t="shared" si="9"/>
      </c>
      <c r="P94" s="71"/>
    </row>
    <row r="95" spans="1:16" ht="12.75">
      <c r="A95" s="9">
        <f t="shared" si="10"/>
        <v>88</v>
      </c>
      <c r="I95" s="48"/>
      <c r="K95" s="22">
        <f t="shared" si="11"/>
      </c>
      <c r="L95" s="32">
        <f t="shared" si="12"/>
      </c>
      <c r="M95" s="48">
        <f t="shared" si="7"/>
      </c>
      <c r="N95" s="48">
        <f t="shared" si="8"/>
      </c>
      <c r="O95" s="48">
        <f t="shared" si="9"/>
      </c>
      <c r="P95" s="71"/>
    </row>
    <row r="96" spans="1:16" ht="12.75">
      <c r="A96" s="9">
        <f t="shared" si="10"/>
        <v>89</v>
      </c>
      <c r="I96" s="48"/>
      <c r="K96" s="22">
        <f t="shared" si="11"/>
      </c>
      <c r="L96" s="32">
        <f t="shared" si="12"/>
      </c>
      <c r="M96" s="48">
        <f t="shared" si="7"/>
      </c>
      <c r="N96" s="48">
        <f t="shared" si="8"/>
      </c>
      <c r="O96" s="48">
        <f t="shared" si="9"/>
      </c>
      <c r="P96" s="71"/>
    </row>
    <row r="97" spans="1:16" ht="12.75">
      <c r="A97" s="9">
        <f t="shared" si="10"/>
        <v>90</v>
      </c>
      <c r="I97" s="48"/>
      <c r="K97" s="22">
        <f t="shared" si="11"/>
      </c>
      <c r="L97" s="32">
        <f t="shared" si="12"/>
      </c>
      <c r="M97" s="48">
        <f t="shared" si="7"/>
      </c>
      <c r="N97" s="48">
        <f t="shared" si="8"/>
      </c>
      <c r="O97" s="48">
        <f t="shared" si="9"/>
      </c>
      <c r="P97" s="71"/>
    </row>
    <row r="98" spans="1:16" ht="12.75">
      <c r="A98" s="9">
        <f t="shared" si="10"/>
        <v>91</v>
      </c>
      <c r="I98" s="48"/>
      <c r="K98" s="22">
        <f t="shared" si="11"/>
      </c>
      <c r="L98" s="32">
        <f t="shared" si="12"/>
      </c>
      <c r="M98" s="48">
        <f t="shared" si="7"/>
      </c>
      <c r="N98" s="48">
        <f t="shared" si="8"/>
      </c>
      <c r="O98" s="48">
        <f t="shared" si="9"/>
      </c>
      <c r="P98" s="71"/>
    </row>
    <row r="99" spans="1:16" ht="12.75">
      <c r="A99" s="9">
        <f t="shared" si="10"/>
        <v>92</v>
      </c>
      <c r="I99" s="48"/>
      <c r="K99" s="22">
        <f t="shared" si="11"/>
      </c>
      <c r="L99" s="32">
        <f t="shared" si="12"/>
      </c>
      <c r="M99" s="48">
        <f t="shared" si="7"/>
      </c>
      <c r="N99" s="48">
        <f t="shared" si="8"/>
      </c>
      <c r="O99" s="48">
        <f t="shared" si="9"/>
      </c>
      <c r="P99" s="71"/>
    </row>
    <row r="100" spans="1:16" ht="12.75">
      <c r="A100" s="9">
        <f t="shared" si="10"/>
        <v>93</v>
      </c>
      <c r="I100" s="48"/>
      <c r="K100" s="22">
        <f t="shared" si="11"/>
      </c>
      <c r="L100" s="32">
        <f t="shared" si="12"/>
      </c>
      <c r="M100" s="48">
        <f t="shared" si="7"/>
      </c>
      <c r="N100" s="48">
        <f t="shared" si="8"/>
      </c>
      <c r="O100" s="48">
        <f t="shared" si="9"/>
      </c>
      <c r="P100" s="71"/>
    </row>
    <row r="101" spans="1:16" ht="12.75">
      <c r="A101" s="9">
        <f t="shared" si="10"/>
        <v>94</v>
      </c>
      <c r="I101" s="48"/>
      <c r="K101" s="22">
        <f t="shared" si="11"/>
      </c>
      <c r="L101" s="32">
        <f t="shared" si="12"/>
      </c>
      <c r="M101" s="48">
        <f t="shared" si="7"/>
      </c>
      <c r="N101" s="48">
        <f t="shared" si="8"/>
      </c>
      <c r="O101" s="48">
        <f t="shared" si="9"/>
      </c>
      <c r="P101" s="71"/>
    </row>
    <row r="102" spans="1:16" ht="12.75">
      <c r="A102" s="9">
        <f t="shared" si="10"/>
        <v>95</v>
      </c>
      <c r="I102" s="48"/>
      <c r="K102" s="22">
        <f t="shared" si="11"/>
      </c>
      <c r="L102" s="32">
        <f t="shared" si="12"/>
      </c>
      <c r="M102" s="48">
        <f t="shared" si="7"/>
      </c>
      <c r="N102" s="48">
        <f t="shared" si="8"/>
      </c>
      <c r="O102" s="48">
        <f t="shared" si="9"/>
      </c>
      <c r="P102" s="71"/>
    </row>
    <row r="103" spans="1:16" ht="12.75">
      <c r="A103" s="9">
        <f t="shared" si="10"/>
        <v>96</v>
      </c>
      <c r="I103" s="48"/>
      <c r="K103" s="22">
        <f t="shared" si="11"/>
      </c>
      <c r="L103" s="32">
        <f t="shared" si="12"/>
      </c>
      <c r="M103" s="48">
        <f t="shared" si="7"/>
      </c>
      <c r="N103" s="48">
        <f t="shared" si="8"/>
      </c>
      <c r="O103" s="48">
        <f t="shared" si="9"/>
      </c>
      <c r="P103" s="71"/>
    </row>
    <row r="104" spans="1:16" ht="12.75">
      <c r="A104" s="9">
        <f t="shared" si="10"/>
        <v>97</v>
      </c>
      <c r="I104" s="48"/>
      <c r="K104" s="22">
        <f t="shared" si="11"/>
      </c>
      <c r="L104" s="32">
        <f t="shared" si="12"/>
      </c>
      <c r="M104" s="48">
        <f t="shared" si="7"/>
      </c>
      <c r="N104" s="48">
        <f t="shared" si="8"/>
      </c>
      <c r="O104" s="48">
        <f t="shared" si="9"/>
      </c>
      <c r="P104" s="71"/>
    </row>
    <row r="105" spans="1:16" ht="12.75">
      <c r="A105" s="9">
        <f t="shared" si="10"/>
        <v>98</v>
      </c>
      <c r="I105" s="48"/>
      <c r="K105" s="22">
        <f t="shared" si="11"/>
      </c>
      <c r="L105" s="32">
        <f t="shared" si="12"/>
      </c>
      <c r="M105" s="48">
        <f t="shared" si="7"/>
      </c>
      <c r="N105" s="48">
        <f t="shared" si="8"/>
      </c>
      <c r="O105" s="48">
        <f t="shared" si="9"/>
      </c>
      <c r="P105" s="71"/>
    </row>
    <row r="106" spans="1:16" ht="12.75">
      <c r="A106" s="9">
        <f t="shared" si="10"/>
        <v>99</v>
      </c>
      <c r="I106" s="48"/>
      <c r="K106" s="22">
        <f t="shared" si="11"/>
      </c>
      <c r="L106" s="32">
        <f t="shared" si="12"/>
      </c>
      <c r="M106" s="48">
        <f t="shared" si="7"/>
      </c>
      <c r="N106" s="48">
        <f t="shared" si="8"/>
      </c>
      <c r="O106" s="48">
        <f t="shared" si="9"/>
      </c>
      <c r="P106" s="71"/>
    </row>
    <row r="107" spans="1:16" ht="12.75">
      <c r="A107" s="9">
        <f t="shared" si="10"/>
        <v>100</v>
      </c>
      <c r="I107" s="48"/>
      <c r="K107" s="22">
        <f t="shared" si="11"/>
      </c>
      <c r="L107" s="32">
        <f t="shared" si="12"/>
      </c>
      <c r="M107" s="48">
        <f t="shared" si="7"/>
      </c>
      <c r="N107" s="48">
        <f t="shared" si="8"/>
      </c>
      <c r="O107" s="48">
        <f t="shared" si="9"/>
      </c>
      <c r="P107" s="71"/>
    </row>
    <row r="108" spans="1:16" ht="12.75">
      <c r="A108" s="9">
        <f t="shared" si="10"/>
        <v>101</v>
      </c>
      <c r="I108" s="48"/>
      <c r="K108" s="22">
        <f t="shared" si="11"/>
      </c>
      <c r="L108" s="32">
        <f t="shared" si="12"/>
      </c>
      <c r="M108" s="48">
        <f t="shared" si="7"/>
      </c>
      <c r="N108" s="48">
        <f t="shared" si="8"/>
      </c>
      <c r="O108" s="48">
        <f t="shared" si="9"/>
      </c>
      <c r="P108" s="71"/>
    </row>
    <row r="109" spans="1:16" ht="12.75">
      <c r="A109" s="9">
        <f t="shared" si="10"/>
        <v>102</v>
      </c>
      <c r="I109" s="48"/>
      <c r="K109" s="22">
        <f t="shared" si="11"/>
      </c>
      <c r="L109" s="32">
        <f t="shared" si="12"/>
      </c>
      <c r="M109" s="48">
        <f t="shared" si="7"/>
      </c>
      <c r="N109" s="48">
        <f t="shared" si="8"/>
      </c>
      <c r="O109" s="48">
        <f t="shared" si="9"/>
      </c>
      <c r="P109" s="71"/>
    </row>
    <row r="110" spans="1:16" ht="12.75">
      <c r="A110" s="9">
        <f t="shared" si="10"/>
        <v>103</v>
      </c>
      <c r="I110" s="48"/>
      <c r="K110" s="22">
        <f t="shared" si="11"/>
      </c>
      <c r="L110" s="32">
        <f t="shared" si="12"/>
      </c>
      <c r="M110" s="48">
        <f t="shared" si="7"/>
      </c>
      <c r="N110" s="48">
        <f t="shared" si="8"/>
      </c>
      <c r="O110" s="48">
        <f t="shared" si="9"/>
      </c>
      <c r="P110" s="71"/>
    </row>
    <row r="111" spans="1:16" ht="12.75">
      <c r="A111" s="9">
        <f t="shared" si="10"/>
        <v>104</v>
      </c>
      <c r="I111" s="48"/>
      <c r="K111" s="22">
        <f t="shared" si="11"/>
      </c>
      <c r="L111" s="32">
        <f t="shared" si="12"/>
      </c>
      <c r="M111" s="48">
        <f t="shared" si="7"/>
      </c>
      <c r="N111" s="48">
        <f t="shared" si="8"/>
      </c>
      <c r="O111" s="48">
        <f t="shared" si="9"/>
      </c>
      <c r="P111" s="71"/>
    </row>
    <row r="112" spans="1:16" ht="12.75">
      <c r="A112" s="9">
        <f t="shared" si="10"/>
        <v>105</v>
      </c>
      <c r="I112" s="48"/>
      <c r="K112" s="22">
        <f t="shared" si="11"/>
      </c>
      <c r="L112" s="32">
        <f t="shared" si="12"/>
      </c>
      <c r="M112" s="48">
        <f t="shared" si="7"/>
      </c>
      <c r="N112" s="48">
        <f t="shared" si="8"/>
      </c>
      <c r="O112" s="48">
        <f t="shared" si="9"/>
      </c>
      <c r="P112" s="71"/>
    </row>
    <row r="113" spans="1:16" ht="12.75">
      <c r="A113" s="9">
        <f t="shared" si="10"/>
        <v>106</v>
      </c>
      <c r="I113" s="48"/>
      <c r="K113" s="22">
        <f t="shared" si="11"/>
      </c>
      <c r="L113" s="32">
        <f t="shared" si="12"/>
      </c>
      <c r="M113" s="48">
        <f t="shared" si="7"/>
      </c>
      <c r="N113" s="48">
        <f t="shared" si="8"/>
      </c>
      <c r="O113" s="48">
        <f t="shared" si="9"/>
      </c>
      <c r="P113" s="71"/>
    </row>
    <row r="114" spans="1:16" ht="12.75">
      <c r="A114" s="9">
        <f t="shared" si="10"/>
        <v>107</v>
      </c>
      <c r="I114" s="48"/>
      <c r="K114" s="22">
        <f t="shared" si="11"/>
      </c>
      <c r="L114" s="32">
        <f t="shared" si="12"/>
      </c>
      <c r="M114" s="48">
        <f t="shared" si="7"/>
      </c>
      <c r="N114" s="48">
        <f t="shared" si="8"/>
      </c>
      <c r="O114" s="48">
        <f t="shared" si="9"/>
      </c>
      <c r="P114" s="71"/>
    </row>
    <row r="115" spans="1:16" ht="12.75">
      <c r="A115" s="9">
        <f t="shared" si="10"/>
        <v>108</v>
      </c>
      <c r="I115" s="48"/>
      <c r="K115" s="22">
        <f t="shared" si="11"/>
      </c>
      <c r="L115" s="32">
        <f t="shared" si="12"/>
      </c>
      <c r="M115" s="48">
        <f t="shared" si="7"/>
      </c>
      <c r="N115" s="48">
        <f t="shared" si="8"/>
      </c>
      <c r="O115" s="48">
        <f t="shared" si="9"/>
      </c>
      <c r="P115" s="71"/>
    </row>
    <row r="116" spans="1:16" ht="12.75">
      <c r="A116" s="9">
        <f t="shared" si="10"/>
        <v>109</v>
      </c>
      <c r="I116" s="48"/>
      <c r="K116" s="22">
        <f t="shared" si="11"/>
      </c>
      <c r="L116" s="32">
        <f t="shared" si="12"/>
      </c>
      <c r="M116" s="48">
        <f t="shared" si="7"/>
      </c>
      <c r="N116" s="48">
        <f t="shared" si="8"/>
      </c>
      <c r="O116" s="48">
        <f t="shared" si="9"/>
      </c>
      <c r="P116" s="71"/>
    </row>
    <row r="117" spans="1:16" ht="12.75">
      <c r="A117" s="9">
        <f t="shared" si="10"/>
        <v>110</v>
      </c>
      <c r="I117" s="48"/>
      <c r="K117" s="22">
        <f t="shared" si="11"/>
      </c>
      <c r="L117" s="32">
        <f t="shared" si="12"/>
      </c>
      <c r="M117" s="48">
        <f t="shared" si="7"/>
      </c>
      <c r="N117" s="48">
        <f t="shared" si="8"/>
      </c>
      <c r="O117" s="48">
        <f t="shared" si="9"/>
      </c>
      <c r="P117" s="71"/>
    </row>
    <row r="118" spans="1:16" ht="12.75">
      <c r="A118" s="9">
        <f t="shared" si="10"/>
        <v>111</v>
      </c>
      <c r="I118" s="48"/>
      <c r="K118" s="22">
        <f t="shared" si="11"/>
      </c>
      <c r="L118" s="32">
        <f t="shared" si="12"/>
      </c>
      <c r="M118" s="48">
        <f t="shared" si="7"/>
      </c>
      <c r="N118" s="48">
        <f t="shared" si="8"/>
      </c>
      <c r="O118" s="48">
        <f t="shared" si="9"/>
      </c>
      <c r="P118" s="71"/>
    </row>
    <row r="119" spans="1:16" ht="12.75">
      <c r="A119" s="9">
        <f t="shared" si="10"/>
        <v>112</v>
      </c>
      <c r="I119" s="48"/>
      <c r="K119" s="22">
        <f t="shared" si="11"/>
      </c>
      <c r="L119" s="32">
        <f t="shared" si="12"/>
      </c>
      <c r="M119" s="48">
        <f t="shared" si="7"/>
      </c>
      <c r="N119" s="48">
        <f t="shared" si="8"/>
      </c>
      <c r="O119" s="48">
        <f t="shared" si="9"/>
      </c>
      <c r="P119" s="71"/>
    </row>
    <row r="120" spans="1:16" ht="12.75">
      <c r="A120" s="9">
        <f t="shared" si="10"/>
        <v>113</v>
      </c>
      <c r="I120" s="48"/>
      <c r="K120" s="22">
        <f t="shared" si="11"/>
      </c>
      <c r="L120" s="32">
        <f t="shared" si="12"/>
      </c>
      <c r="M120" s="48">
        <f t="shared" si="7"/>
      </c>
      <c r="N120" s="48">
        <f t="shared" si="8"/>
      </c>
      <c r="O120" s="48">
        <f t="shared" si="9"/>
      </c>
      <c r="P120" s="71"/>
    </row>
    <row r="121" spans="1:16" ht="12.75">
      <c r="A121" s="9">
        <f t="shared" si="10"/>
        <v>114</v>
      </c>
      <c r="I121" s="48"/>
      <c r="K121" s="22">
        <f t="shared" si="11"/>
      </c>
      <c r="L121" s="32">
        <f t="shared" si="12"/>
      </c>
      <c r="M121" s="48">
        <f t="shared" si="7"/>
      </c>
      <c r="N121" s="48">
        <f t="shared" si="8"/>
      </c>
      <c r="O121" s="48">
        <f t="shared" si="9"/>
      </c>
      <c r="P121" s="71"/>
    </row>
    <row r="122" spans="1:16" ht="12.75">
      <c r="A122" s="9">
        <f t="shared" si="10"/>
        <v>115</v>
      </c>
      <c r="I122" s="48"/>
      <c r="K122" s="22">
        <f t="shared" si="11"/>
      </c>
      <c r="L122" s="32">
        <f t="shared" si="12"/>
      </c>
      <c r="M122" s="48">
        <f t="shared" si="7"/>
      </c>
      <c r="N122" s="48">
        <f t="shared" si="8"/>
      </c>
      <c r="O122" s="48">
        <f t="shared" si="9"/>
      </c>
      <c r="P122" s="71"/>
    </row>
    <row r="123" spans="1:16" ht="12.75">
      <c r="A123" s="9">
        <f t="shared" si="10"/>
        <v>116</v>
      </c>
      <c r="I123" s="48"/>
      <c r="K123" s="22">
        <f t="shared" si="11"/>
      </c>
      <c r="L123" s="32">
        <f t="shared" si="12"/>
      </c>
      <c r="M123" s="48">
        <f t="shared" si="7"/>
      </c>
      <c r="N123" s="48">
        <f t="shared" si="8"/>
      </c>
      <c r="O123" s="48">
        <f t="shared" si="9"/>
      </c>
      <c r="P123" s="71"/>
    </row>
    <row r="124" spans="1:16" ht="12.75">
      <c r="A124" s="9">
        <f t="shared" si="10"/>
        <v>117</v>
      </c>
      <c r="I124" s="48"/>
      <c r="K124" s="22">
        <f t="shared" si="11"/>
      </c>
      <c r="L124" s="32">
        <f t="shared" si="12"/>
      </c>
      <c r="M124" s="48">
        <f t="shared" si="7"/>
      </c>
      <c r="N124" s="48">
        <f t="shared" si="8"/>
      </c>
      <c r="O124" s="48">
        <f t="shared" si="9"/>
      </c>
      <c r="P124" s="71"/>
    </row>
    <row r="125" spans="1:16" ht="12.75">
      <c r="A125" s="9">
        <f t="shared" si="10"/>
        <v>118</v>
      </c>
      <c r="I125" s="48"/>
      <c r="K125" s="22">
        <f t="shared" si="11"/>
      </c>
      <c r="L125" s="32">
        <f t="shared" si="12"/>
      </c>
      <c r="M125" s="48">
        <f t="shared" si="7"/>
      </c>
      <c r="N125" s="48">
        <f t="shared" si="8"/>
      </c>
      <c r="O125" s="48">
        <f t="shared" si="9"/>
      </c>
      <c r="P125" s="71"/>
    </row>
    <row r="126" spans="1:16" ht="12.75">
      <c r="A126" s="9">
        <f t="shared" si="10"/>
        <v>119</v>
      </c>
      <c r="I126" s="48"/>
      <c r="K126" s="22">
        <f t="shared" si="11"/>
      </c>
      <c r="L126" s="32">
        <f t="shared" si="12"/>
      </c>
      <c r="M126" s="48">
        <f t="shared" si="7"/>
      </c>
      <c r="N126" s="48">
        <f t="shared" si="8"/>
      </c>
      <c r="O126" s="48">
        <f t="shared" si="9"/>
      </c>
      <c r="P126" s="71"/>
    </row>
    <row r="127" spans="1:16" ht="12.75">
      <c r="A127" s="9">
        <f t="shared" si="10"/>
        <v>120</v>
      </c>
      <c r="I127" s="48"/>
      <c r="K127" s="22">
        <f t="shared" si="11"/>
      </c>
      <c r="L127" s="32">
        <f t="shared" si="12"/>
      </c>
      <c r="M127" s="48">
        <f t="shared" si="7"/>
      </c>
      <c r="N127" s="48">
        <f t="shared" si="8"/>
      </c>
      <c r="O127" s="48">
        <f t="shared" si="9"/>
      </c>
      <c r="P127" s="71"/>
    </row>
    <row r="128" spans="1:16" ht="12.75">
      <c r="A128" s="9">
        <f t="shared" si="10"/>
        <v>121</v>
      </c>
      <c r="I128" s="48"/>
      <c r="K128" s="22">
        <f t="shared" si="11"/>
      </c>
      <c r="L128" s="32">
        <f t="shared" si="12"/>
      </c>
      <c r="M128" s="48">
        <f t="shared" si="7"/>
      </c>
      <c r="N128" s="48">
        <f t="shared" si="8"/>
      </c>
      <c r="O128" s="48">
        <f t="shared" si="9"/>
      </c>
      <c r="P128" s="71"/>
    </row>
    <row r="129" spans="1:16" ht="12.75">
      <c r="A129" s="9">
        <f t="shared" si="10"/>
        <v>122</v>
      </c>
      <c r="I129" s="48"/>
      <c r="K129" s="22">
        <f t="shared" si="11"/>
      </c>
      <c r="L129" s="32">
        <f t="shared" si="12"/>
      </c>
      <c r="M129" s="48">
        <f t="shared" si="7"/>
      </c>
      <c r="N129" s="48">
        <f t="shared" si="8"/>
      </c>
      <c r="O129" s="48">
        <f t="shared" si="9"/>
      </c>
      <c r="P129" s="71"/>
    </row>
    <row r="130" spans="1:16" ht="12.75">
      <c r="A130" s="9">
        <f t="shared" si="10"/>
        <v>123</v>
      </c>
      <c r="I130" s="48"/>
      <c r="K130" s="22">
        <f t="shared" si="11"/>
      </c>
      <c r="L130" s="32">
        <f t="shared" si="12"/>
      </c>
      <c r="M130" s="48">
        <f t="shared" si="7"/>
      </c>
      <c r="N130" s="48">
        <f t="shared" si="8"/>
      </c>
      <c r="O130" s="48">
        <f t="shared" si="9"/>
      </c>
      <c r="P130" s="71"/>
    </row>
    <row r="131" spans="1:16" ht="12.75">
      <c r="A131" s="9">
        <f t="shared" si="10"/>
        <v>124</v>
      </c>
      <c r="I131" s="48"/>
      <c r="K131" s="22">
        <f t="shared" si="11"/>
      </c>
      <c r="L131" s="32">
        <f t="shared" si="12"/>
      </c>
      <c r="M131" s="48">
        <f t="shared" si="7"/>
      </c>
      <c r="N131" s="48">
        <f t="shared" si="8"/>
      </c>
      <c r="O131" s="48">
        <f t="shared" si="9"/>
      </c>
      <c r="P131" s="71"/>
    </row>
    <row r="132" spans="1:16" ht="12.75">
      <c r="A132" s="9">
        <f t="shared" si="10"/>
        <v>125</v>
      </c>
      <c r="I132" s="48"/>
      <c r="K132" s="22">
        <f t="shared" si="11"/>
      </c>
      <c r="L132" s="32">
        <f t="shared" si="12"/>
      </c>
      <c r="M132" s="48">
        <f t="shared" si="7"/>
      </c>
      <c r="N132" s="48">
        <f t="shared" si="8"/>
      </c>
      <c r="O132" s="48">
        <f t="shared" si="9"/>
      </c>
      <c r="P132" s="71"/>
    </row>
    <row r="133" spans="1:16" ht="12.75">
      <c r="A133" s="9">
        <f t="shared" si="10"/>
        <v>126</v>
      </c>
      <c r="I133" s="48"/>
      <c r="K133" s="22">
        <f t="shared" si="11"/>
      </c>
      <c r="L133" s="32">
        <f t="shared" si="12"/>
      </c>
      <c r="M133" s="48">
        <f t="shared" si="7"/>
      </c>
      <c r="N133" s="48">
        <f t="shared" si="8"/>
      </c>
      <c r="O133" s="48">
        <f t="shared" si="9"/>
      </c>
      <c r="P133" s="71"/>
    </row>
    <row r="134" spans="1:16" ht="12.75">
      <c r="A134" s="9">
        <f t="shared" si="10"/>
        <v>127</v>
      </c>
      <c r="I134" s="48"/>
      <c r="K134" s="22">
        <f t="shared" si="11"/>
      </c>
      <c r="L134" s="32">
        <f t="shared" si="12"/>
      </c>
      <c r="M134" s="48">
        <f t="shared" si="7"/>
      </c>
      <c r="N134" s="48">
        <f t="shared" si="8"/>
      </c>
      <c r="O134" s="48">
        <f t="shared" si="9"/>
      </c>
      <c r="P134" s="71"/>
    </row>
    <row r="135" spans="1:16" ht="12.75">
      <c r="A135" s="9">
        <f t="shared" si="10"/>
        <v>128</v>
      </c>
      <c r="I135" s="48"/>
      <c r="K135" s="22">
        <f t="shared" si="11"/>
      </c>
      <c r="L135" s="32">
        <f t="shared" si="12"/>
      </c>
      <c r="M135" s="48">
        <f t="shared" si="7"/>
      </c>
      <c r="N135" s="48">
        <f t="shared" si="8"/>
      </c>
      <c r="O135" s="48">
        <f t="shared" si="9"/>
      </c>
      <c r="P135" s="71"/>
    </row>
    <row r="136" spans="1:16" ht="12.75">
      <c r="A136" s="9">
        <f t="shared" si="10"/>
        <v>129</v>
      </c>
      <c r="I136" s="48"/>
      <c r="K136" s="22">
        <f t="shared" si="11"/>
      </c>
      <c r="L136" s="32">
        <f t="shared" si="12"/>
      </c>
      <c r="M136" s="48">
        <f t="shared" si="7"/>
      </c>
      <c r="N136" s="48">
        <f t="shared" si="8"/>
      </c>
      <c r="O136" s="48">
        <f t="shared" si="9"/>
      </c>
      <c r="P136" s="71"/>
    </row>
    <row r="137" spans="1:16" ht="12.75">
      <c r="A137" s="9">
        <f t="shared" si="10"/>
        <v>130</v>
      </c>
      <c r="I137" s="48"/>
      <c r="K137" s="22">
        <f t="shared" si="11"/>
      </c>
      <c r="L137" s="32">
        <f t="shared" si="12"/>
      </c>
      <c r="M137" s="48">
        <f aca="true" t="shared" si="13" ref="M137:M200">IF(H137&lt;&gt;"",slope*$A137+intercept,"")</f>
      </c>
      <c r="N137" s="48">
        <f aca="true" t="shared" si="14" ref="N137:N200">IF(I137&lt;&gt;"",slope*$A137+intercept+KMAX/20,"")</f>
      </c>
      <c r="O137" s="48">
        <f aca="true" t="shared" si="15" ref="O137:O200">IF(I137&lt;&gt;"",slope*$A137+intercept-KMAX/20,"")</f>
      </c>
      <c r="P137" s="71"/>
    </row>
    <row r="138" spans="1:16" ht="12.75">
      <c r="A138" s="9">
        <f aca="true" t="shared" si="16" ref="A138:A201">1+A137</f>
        <v>131</v>
      </c>
      <c r="I138" s="48"/>
      <c r="K138" s="22">
        <f aca="true" t="shared" si="17" ref="K138:K201">IF(G138&lt;&gt;"",I138/I137-1,"")</f>
      </c>
      <c r="L138" s="32">
        <f aca="true" t="shared" si="18" ref="L138:L201">IF(G138&lt;&gt;"",H138/1000,"")</f>
      </c>
      <c r="M138" s="48">
        <f t="shared" si="13"/>
      </c>
      <c r="N138" s="48">
        <f t="shared" si="14"/>
      </c>
      <c r="O138" s="48">
        <f t="shared" si="15"/>
      </c>
      <c r="P138" s="71"/>
    </row>
    <row r="139" spans="1:16" ht="12.75">
      <c r="A139" s="9">
        <f t="shared" si="16"/>
        <v>132</v>
      </c>
      <c r="I139" s="48"/>
      <c r="K139" s="22">
        <f t="shared" si="17"/>
      </c>
      <c r="L139" s="32">
        <f t="shared" si="18"/>
      </c>
      <c r="M139" s="48">
        <f t="shared" si="13"/>
      </c>
      <c r="N139" s="48">
        <f t="shared" si="14"/>
      </c>
      <c r="O139" s="48">
        <f t="shared" si="15"/>
      </c>
      <c r="P139" s="71"/>
    </row>
    <row r="140" spans="1:16" ht="12.75">
      <c r="A140" s="9">
        <f t="shared" si="16"/>
        <v>133</v>
      </c>
      <c r="I140" s="48"/>
      <c r="K140" s="22">
        <f t="shared" si="17"/>
      </c>
      <c r="L140" s="32">
        <f t="shared" si="18"/>
      </c>
      <c r="M140" s="48">
        <f t="shared" si="13"/>
      </c>
      <c r="N140" s="48">
        <f t="shared" si="14"/>
      </c>
      <c r="O140" s="48">
        <f t="shared" si="15"/>
      </c>
      <c r="P140" s="71"/>
    </row>
    <row r="141" spans="1:16" ht="12.75">
      <c r="A141" s="9">
        <f t="shared" si="16"/>
        <v>134</v>
      </c>
      <c r="I141" s="48"/>
      <c r="K141" s="22">
        <f t="shared" si="17"/>
      </c>
      <c r="L141" s="32">
        <f t="shared" si="18"/>
      </c>
      <c r="M141" s="48">
        <f t="shared" si="13"/>
      </c>
      <c r="N141" s="48">
        <f t="shared" si="14"/>
      </c>
      <c r="O141" s="48">
        <f t="shared" si="15"/>
      </c>
      <c r="P141" s="71"/>
    </row>
    <row r="142" spans="1:16" ht="12.75">
      <c r="A142" s="9">
        <f t="shared" si="16"/>
        <v>135</v>
      </c>
      <c r="I142" s="48"/>
      <c r="K142" s="22">
        <f t="shared" si="17"/>
      </c>
      <c r="L142" s="32">
        <f t="shared" si="18"/>
      </c>
      <c r="M142" s="48">
        <f t="shared" si="13"/>
      </c>
      <c r="N142" s="48">
        <f t="shared" si="14"/>
      </c>
      <c r="O142" s="48">
        <f t="shared" si="15"/>
      </c>
      <c r="P142" s="71"/>
    </row>
    <row r="143" spans="1:16" ht="12.75">
      <c r="A143" s="9">
        <f t="shared" si="16"/>
        <v>136</v>
      </c>
      <c r="I143" s="48"/>
      <c r="K143" s="22">
        <f t="shared" si="17"/>
      </c>
      <c r="L143" s="32">
        <f t="shared" si="18"/>
      </c>
      <c r="M143" s="48">
        <f t="shared" si="13"/>
      </c>
      <c r="N143" s="48">
        <f t="shared" si="14"/>
      </c>
      <c r="O143" s="48">
        <f t="shared" si="15"/>
      </c>
      <c r="P143" s="71"/>
    </row>
    <row r="144" spans="1:16" ht="12.75">
      <c r="A144" s="9">
        <f t="shared" si="16"/>
        <v>137</v>
      </c>
      <c r="I144" s="48"/>
      <c r="K144" s="22">
        <f t="shared" si="17"/>
      </c>
      <c r="L144" s="32">
        <f t="shared" si="18"/>
      </c>
      <c r="M144" s="48">
        <f t="shared" si="13"/>
      </c>
      <c r="N144" s="48">
        <f t="shared" si="14"/>
      </c>
      <c r="O144" s="48">
        <f t="shared" si="15"/>
      </c>
      <c r="P144" s="71"/>
    </row>
    <row r="145" spans="1:16" ht="12.75">
      <c r="A145" s="9">
        <f t="shared" si="16"/>
        <v>138</v>
      </c>
      <c r="I145" s="48"/>
      <c r="K145" s="22">
        <f t="shared" si="17"/>
      </c>
      <c r="L145" s="32">
        <f t="shared" si="18"/>
      </c>
      <c r="M145" s="48">
        <f t="shared" si="13"/>
      </c>
      <c r="N145" s="48">
        <f t="shared" si="14"/>
      </c>
      <c r="O145" s="48">
        <f t="shared" si="15"/>
      </c>
      <c r="P145" s="71"/>
    </row>
    <row r="146" spans="1:16" ht="12.75">
      <c r="A146" s="9">
        <f t="shared" si="16"/>
        <v>139</v>
      </c>
      <c r="I146" s="48"/>
      <c r="K146" s="22">
        <f t="shared" si="17"/>
      </c>
      <c r="L146" s="32">
        <f t="shared" si="18"/>
      </c>
      <c r="M146" s="48">
        <f t="shared" si="13"/>
      </c>
      <c r="N146" s="48">
        <f t="shared" si="14"/>
      </c>
      <c r="O146" s="48">
        <f t="shared" si="15"/>
      </c>
      <c r="P146" s="71"/>
    </row>
    <row r="147" spans="1:16" ht="12.75">
      <c r="A147" s="9">
        <f t="shared" si="16"/>
        <v>140</v>
      </c>
      <c r="I147" s="48"/>
      <c r="K147" s="22">
        <f t="shared" si="17"/>
      </c>
      <c r="L147" s="32">
        <f t="shared" si="18"/>
      </c>
      <c r="M147" s="48">
        <f t="shared" si="13"/>
      </c>
      <c r="N147" s="48">
        <f t="shared" si="14"/>
      </c>
      <c r="O147" s="48">
        <f t="shared" si="15"/>
      </c>
      <c r="P147" s="71"/>
    </row>
    <row r="148" spans="1:16" ht="12.75">
      <c r="A148" s="9">
        <f t="shared" si="16"/>
        <v>141</v>
      </c>
      <c r="I148" s="48"/>
      <c r="K148" s="22">
        <f t="shared" si="17"/>
      </c>
      <c r="L148" s="32">
        <f t="shared" si="18"/>
      </c>
      <c r="M148" s="48">
        <f t="shared" si="13"/>
      </c>
      <c r="N148" s="48">
        <f t="shared" si="14"/>
      </c>
      <c r="O148" s="48">
        <f t="shared" si="15"/>
      </c>
      <c r="P148" s="71"/>
    </row>
    <row r="149" spans="1:16" ht="12.75">
      <c r="A149" s="9">
        <f t="shared" si="16"/>
        <v>142</v>
      </c>
      <c r="I149" s="48"/>
      <c r="K149" s="22">
        <f t="shared" si="17"/>
      </c>
      <c r="L149" s="32">
        <f t="shared" si="18"/>
      </c>
      <c r="M149" s="48">
        <f t="shared" si="13"/>
      </c>
      <c r="N149" s="48">
        <f t="shared" si="14"/>
      </c>
      <c r="O149" s="48">
        <f t="shared" si="15"/>
      </c>
      <c r="P149" s="71"/>
    </row>
    <row r="150" spans="1:16" ht="12.75">
      <c r="A150" s="9">
        <f t="shared" si="16"/>
        <v>143</v>
      </c>
      <c r="I150" s="48"/>
      <c r="K150" s="22">
        <f t="shared" si="17"/>
      </c>
      <c r="L150" s="32">
        <f t="shared" si="18"/>
      </c>
      <c r="M150" s="48">
        <f t="shared" si="13"/>
      </c>
      <c r="N150" s="48">
        <f t="shared" si="14"/>
      </c>
      <c r="O150" s="48">
        <f t="shared" si="15"/>
      </c>
      <c r="P150" s="71"/>
    </row>
    <row r="151" spans="1:16" ht="12.75">
      <c r="A151" s="9">
        <f t="shared" si="16"/>
        <v>144</v>
      </c>
      <c r="I151" s="48"/>
      <c r="K151" s="22">
        <f t="shared" si="17"/>
      </c>
      <c r="L151" s="32">
        <f t="shared" si="18"/>
      </c>
      <c r="M151" s="48">
        <f t="shared" si="13"/>
      </c>
      <c r="N151" s="48">
        <f t="shared" si="14"/>
      </c>
      <c r="O151" s="48">
        <f t="shared" si="15"/>
      </c>
      <c r="P151" s="71"/>
    </row>
    <row r="152" spans="1:16" ht="12.75">
      <c r="A152" s="9">
        <f t="shared" si="16"/>
        <v>145</v>
      </c>
      <c r="I152" s="48"/>
      <c r="K152" s="22">
        <f t="shared" si="17"/>
      </c>
      <c r="L152" s="32">
        <f t="shared" si="18"/>
      </c>
      <c r="M152" s="48">
        <f t="shared" si="13"/>
      </c>
      <c r="N152" s="48">
        <f t="shared" si="14"/>
      </c>
      <c r="O152" s="48">
        <f t="shared" si="15"/>
      </c>
      <c r="P152" s="71"/>
    </row>
    <row r="153" spans="1:16" ht="12.75">
      <c r="A153" s="9">
        <f t="shared" si="16"/>
        <v>146</v>
      </c>
      <c r="I153" s="48"/>
      <c r="K153" s="22">
        <f t="shared" si="17"/>
      </c>
      <c r="L153" s="32">
        <f t="shared" si="18"/>
      </c>
      <c r="M153" s="48">
        <f t="shared" si="13"/>
      </c>
      <c r="N153" s="48">
        <f t="shared" si="14"/>
      </c>
      <c r="O153" s="48">
        <f t="shared" si="15"/>
      </c>
      <c r="P153" s="71"/>
    </row>
    <row r="154" spans="1:16" ht="12.75">
      <c r="A154" s="9">
        <f t="shared" si="16"/>
        <v>147</v>
      </c>
      <c r="I154" s="48"/>
      <c r="K154" s="22">
        <f t="shared" si="17"/>
      </c>
      <c r="L154" s="32">
        <f t="shared" si="18"/>
      </c>
      <c r="M154" s="48">
        <f t="shared" si="13"/>
      </c>
      <c r="N154" s="48">
        <f t="shared" si="14"/>
      </c>
      <c r="O154" s="48">
        <f t="shared" si="15"/>
      </c>
      <c r="P154" s="71"/>
    </row>
    <row r="155" spans="1:16" ht="12.75">
      <c r="A155" s="9">
        <f t="shared" si="16"/>
        <v>148</v>
      </c>
      <c r="I155" s="48"/>
      <c r="K155" s="22">
        <f t="shared" si="17"/>
      </c>
      <c r="L155" s="32">
        <f t="shared" si="18"/>
      </c>
      <c r="M155" s="48">
        <f t="shared" si="13"/>
      </c>
      <c r="N155" s="48">
        <f t="shared" si="14"/>
      </c>
      <c r="O155" s="48">
        <f t="shared" si="15"/>
      </c>
      <c r="P155" s="71"/>
    </row>
    <row r="156" spans="1:16" ht="12.75">
      <c r="A156" s="9">
        <f t="shared" si="16"/>
        <v>149</v>
      </c>
      <c r="I156" s="48"/>
      <c r="K156" s="22">
        <f t="shared" si="17"/>
      </c>
      <c r="L156" s="32">
        <f t="shared" si="18"/>
      </c>
      <c r="M156" s="48">
        <f t="shared" si="13"/>
      </c>
      <c r="N156" s="48">
        <f t="shared" si="14"/>
      </c>
      <c r="O156" s="48">
        <f t="shared" si="15"/>
      </c>
      <c r="P156" s="71"/>
    </row>
    <row r="157" spans="1:16" ht="12.75">
      <c r="A157" s="9">
        <f t="shared" si="16"/>
        <v>150</v>
      </c>
      <c r="I157" s="48"/>
      <c r="K157" s="22">
        <f t="shared" si="17"/>
      </c>
      <c r="L157" s="32">
        <f t="shared" si="18"/>
      </c>
      <c r="M157" s="48">
        <f t="shared" si="13"/>
      </c>
      <c r="N157" s="48">
        <f t="shared" si="14"/>
      </c>
      <c r="O157" s="48">
        <f t="shared" si="15"/>
      </c>
      <c r="P157" s="71"/>
    </row>
    <row r="158" spans="1:16" ht="12.75">
      <c r="A158" s="9">
        <f t="shared" si="16"/>
        <v>151</v>
      </c>
      <c r="I158" s="48"/>
      <c r="K158" s="22">
        <f t="shared" si="17"/>
      </c>
      <c r="L158" s="32">
        <f t="shared" si="18"/>
      </c>
      <c r="M158" s="48">
        <f t="shared" si="13"/>
      </c>
      <c r="N158" s="48">
        <f t="shared" si="14"/>
      </c>
      <c r="O158" s="48">
        <f t="shared" si="15"/>
      </c>
      <c r="P158" s="71"/>
    </row>
    <row r="159" spans="1:16" ht="12.75">
      <c r="A159" s="9">
        <f t="shared" si="16"/>
        <v>152</v>
      </c>
      <c r="I159" s="48"/>
      <c r="K159" s="22">
        <f t="shared" si="17"/>
      </c>
      <c r="L159" s="32">
        <f t="shared" si="18"/>
      </c>
      <c r="M159" s="48">
        <f t="shared" si="13"/>
      </c>
      <c r="N159" s="48">
        <f t="shared" si="14"/>
      </c>
      <c r="O159" s="48">
        <f t="shared" si="15"/>
      </c>
      <c r="P159" s="71"/>
    </row>
    <row r="160" spans="1:16" ht="12.75">
      <c r="A160" s="9">
        <f t="shared" si="16"/>
        <v>153</v>
      </c>
      <c r="I160" s="48"/>
      <c r="K160" s="22">
        <f t="shared" si="17"/>
      </c>
      <c r="L160" s="32">
        <f t="shared" si="18"/>
      </c>
      <c r="M160" s="48">
        <f t="shared" si="13"/>
      </c>
      <c r="N160" s="48">
        <f t="shared" si="14"/>
      </c>
      <c r="O160" s="48">
        <f t="shared" si="15"/>
      </c>
      <c r="P160" s="71"/>
    </row>
    <row r="161" spans="1:16" ht="12.75">
      <c r="A161" s="9">
        <f t="shared" si="16"/>
        <v>154</v>
      </c>
      <c r="I161" s="48"/>
      <c r="K161" s="22">
        <f t="shared" si="17"/>
      </c>
      <c r="L161" s="32">
        <f t="shared" si="18"/>
      </c>
      <c r="M161" s="48">
        <f t="shared" si="13"/>
      </c>
      <c r="N161" s="48">
        <f t="shared" si="14"/>
      </c>
      <c r="O161" s="48">
        <f t="shared" si="15"/>
      </c>
      <c r="P161" s="71"/>
    </row>
    <row r="162" spans="1:16" ht="12.75">
      <c r="A162" s="9">
        <f t="shared" si="16"/>
        <v>155</v>
      </c>
      <c r="I162" s="48"/>
      <c r="K162" s="22">
        <f t="shared" si="17"/>
      </c>
      <c r="L162" s="32">
        <f t="shared" si="18"/>
      </c>
      <c r="M162" s="48">
        <f t="shared" si="13"/>
      </c>
      <c r="N162" s="48">
        <f t="shared" si="14"/>
      </c>
      <c r="O162" s="48">
        <f t="shared" si="15"/>
      </c>
      <c r="P162" s="71"/>
    </row>
    <row r="163" spans="1:16" ht="12.75">
      <c r="A163" s="9">
        <f t="shared" si="16"/>
        <v>156</v>
      </c>
      <c r="I163" s="48"/>
      <c r="K163" s="22">
        <f t="shared" si="17"/>
      </c>
      <c r="L163" s="32">
        <f t="shared" si="18"/>
      </c>
      <c r="M163" s="48">
        <f t="shared" si="13"/>
      </c>
      <c r="N163" s="48">
        <f t="shared" si="14"/>
      </c>
      <c r="O163" s="48">
        <f t="shared" si="15"/>
      </c>
      <c r="P163" s="71"/>
    </row>
    <row r="164" spans="1:16" ht="12.75">
      <c r="A164" s="9">
        <f t="shared" si="16"/>
        <v>157</v>
      </c>
      <c r="I164" s="48"/>
      <c r="K164" s="22">
        <f t="shared" si="17"/>
      </c>
      <c r="L164" s="32">
        <f t="shared" si="18"/>
      </c>
      <c r="M164" s="48">
        <f t="shared" si="13"/>
      </c>
      <c r="N164" s="48">
        <f t="shared" si="14"/>
      </c>
      <c r="O164" s="48">
        <f t="shared" si="15"/>
      </c>
      <c r="P164" s="71"/>
    </row>
    <row r="165" spans="1:16" ht="12.75">
      <c r="A165" s="9">
        <f t="shared" si="16"/>
        <v>158</v>
      </c>
      <c r="I165" s="48"/>
      <c r="K165" s="22">
        <f t="shared" si="17"/>
      </c>
      <c r="L165" s="32">
        <f t="shared" si="18"/>
      </c>
      <c r="M165" s="48">
        <f t="shared" si="13"/>
      </c>
      <c r="N165" s="48">
        <f t="shared" si="14"/>
      </c>
      <c r="O165" s="48">
        <f t="shared" si="15"/>
      </c>
      <c r="P165" s="71"/>
    </row>
    <row r="166" spans="1:16" ht="12.75">
      <c r="A166" s="9">
        <f t="shared" si="16"/>
        <v>159</v>
      </c>
      <c r="I166" s="48"/>
      <c r="K166" s="22">
        <f t="shared" si="17"/>
      </c>
      <c r="L166" s="32">
        <f t="shared" si="18"/>
      </c>
      <c r="M166" s="48">
        <f t="shared" si="13"/>
      </c>
      <c r="N166" s="48">
        <f t="shared" si="14"/>
      </c>
      <c r="O166" s="48">
        <f t="shared" si="15"/>
      </c>
      <c r="P166" s="71"/>
    </row>
    <row r="167" spans="1:16" ht="12.75">
      <c r="A167" s="9">
        <f t="shared" si="16"/>
        <v>160</v>
      </c>
      <c r="I167" s="48"/>
      <c r="K167" s="22">
        <f t="shared" si="17"/>
      </c>
      <c r="L167" s="32">
        <f t="shared" si="18"/>
      </c>
      <c r="M167" s="48">
        <f t="shared" si="13"/>
      </c>
      <c r="N167" s="48">
        <f t="shared" si="14"/>
      </c>
      <c r="O167" s="48">
        <f t="shared" si="15"/>
      </c>
      <c r="P167" s="71"/>
    </row>
    <row r="168" spans="1:16" ht="12.75">
      <c r="A168" s="9">
        <f t="shared" si="16"/>
        <v>161</v>
      </c>
      <c r="I168" s="48"/>
      <c r="K168" s="22">
        <f t="shared" si="17"/>
      </c>
      <c r="L168" s="32">
        <f t="shared" si="18"/>
      </c>
      <c r="M168" s="48">
        <f t="shared" si="13"/>
      </c>
      <c r="N168" s="48">
        <f t="shared" si="14"/>
      </c>
      <c r="O168" s="48">
        <f t="shared" si="15"/>
      </c>
      <c r="P168" s="71"/>
    </row>
    <row r="169" spans="1:16" ht="12.75">
      <c r="A169" s="9">
        <f t="shared" si="16"/>
        <v>162</v>
      </c>
      <c r="I169" s="48"/>
      <c r="K169" s="22">
        <f t="shared" si="17"/>
      </c>
      <c r="L169" s="32">
        <f t="shared" si="18"/>
      </c>
      <c r="M169" s="48">
        <f t="shared" si="13"/>
      </c>
      <c r="N169" s="48">
        <f t="shared" si="14"/>
      </c>
      <c r="O169" s="48">
        <f t="shared" si="15"/>
      </c>
      <c r="P169" s="71"/>
    </row>
    <row r="170" spans="1:16" ht="12.75">
      <c r="A170" s="9">
        <f t="shared" si="16"/>
        <v>163</v>
      </c>
      <c r="I170" s="48"/>
      <c r="K170" s="22">
        <f t="shared" si="17"/>
      </c>
      <c r="L170" s="32">
        <f t="shared" si="18"/>
      </c>
      <c r="M170" s="48">
        <f t="shared" si="13"/>
      </c>
      <c r="N170" s="48">
        <f t="shared" si="14"/>
      </c>
      <c r="O170" s="48">
        <f t="shared" si="15"/>
      </c>
      <c r="P170" s="71"/>
    </row>
    <row r="171" spans="1:16" ht="12.75">
      <c r="A171" s="9">
        <f t="shared" si="16"/>
        <v>164</v>
      </c>
      <c r="I171" s="48"/>
      <c r="K171" s="22">
        <f t="shared" si="17"/>
      </c>
      <c r="L171" s="32">
        <f t="shared" si="18"/>
      </c>
      <c r="M171" s="48">
        <f t="shared" si="13"/>
      </c>
      <c r="N171" s="48">
        <f t="shared" si="14"/>
      </c>
      <c r="O171" s="48">
        <f t="shared" si="15"/>
      </c>
      <c r="P171" s="71"/>
    </row>
    <row r="172" spans="1:16" ht="12.75">
      <c r="A172" s="9">
        <f t="shared" si="16"/>
        <v>165</v>
      </c>
      <c r="I172" s="48"/>
      <c r="K172" s="22">
        <f t="shared" si="17"/>
      </c>
      <c r="L172" s="32">
        <f t="shared" si="18"/>
      </c>
      <c r="M172" s="48">
        <f t="shared" si="13"/>
      </c>
      <c r="N172" s="48">
        <f t="shared" si="14"/>
      </c>
      <c r="O172" s="48">
        <f t="shared" si="15"/>
      </c>
      <c r="P172" s="71"/>
    </row>
    <row r="173" spans="1:16" ht="12.75">
      <c r="A173" s="9">
        <f t="shared" si="16"/>
        <v>166</v>
      </c>
      <c r="I173" s="48"/>
      <c r="K173" s="22">
        <f t="shared" si="17"/>
      </c>
      <c r="L173" s="32">
        <f t="shared" si="18"/>
      </c>
      <c r="M173" s="48">
        <f t="shared" si="13"/>
      </c>
      <c r="N173" s="48">
        <f t="shared" si="14"/>
      </c>
      <c r="O173" s="48">
        <f t="shared" si="15"/>
      </c>
      <c r="P173" s="71"/>
    </row>
    <row r="174" spans="1:16" ht="12.75">
      <c r="A174" s="9">
        <f t="shared" si="16"/>
        <v>167</v>
      </c>
      <c r="I174" s="48"/>
      <c r="K174" s="22">
        <f t="shared" si="17"/>
      </c>
      <c r="L174" s="32">
        <f t="shared" si="18"/>
      </c>
      <c r="M174" s="48">
        <f t="shared" si="13"/>
      </c>
      <c r="N174" s="48">
        <f t="shared" si="14"/>
      </c>
      <c r="O174" s="48">
        <f t="shared" si="15"/>
      </c>
      <c r="P174" s="71"/>
    </row>
    <row r="175" spans="1:16" ht="12.75">
      <c r="A175" s="9">
        <f t="shared" si="16"/>
        <v>168</v>
      </c>
      <c r="I175" s="48"/>
      <c r="K175" s="22">
        <f t="shared" si="17"/>
      </c>
      <c r="L175" s="32">
        <f t="shared" si="18"/>
      </c>
      <c r="M175" s="48">
        <f t="shared" si="13"/>
      </c>
      <c r="N175" s="48">
        <f t="shared" si="14"/>
      </c>
      <c r="O175" s="48">
        <f t="shared" si="15"/>
      </c>
      <c r="P175" s="71"/>
    </row>
    <row r="176" spans="1:16" ht="12.75">
      <c r="A176" s="9">
        <f t="shared" si="16"/>
        <v>169</v>
      </c>
      <c r="I176" s="48"/>
      <c r="K176" s="22">
        <f t="shared" si="17"/>
      </c>
      <c r="L176" s="32">
        <f t="shared" si="18"/>
      </c>
      <c r="M176" s="48">
        <f t="shared" si="13"/>
      </c>
      <c r="N176" s="48">
        <f t="shared" si="14"/>
      </c>
      <c r="O176" s="48">
        <f t="shared" si="15"/>
      </c>
      <c r="P176" s="71"/>
    </row>
    <row r="177" spans="1:16" ht="12.75">
      <c r="A177" s="9">
        <f t="shared" si="16"/>
        <v>170</v>
      </c>
      <c r="I177" s="48"/>
      <c r="K177" s="22">
        <f t="shared" si="17"/>
      </c>
      <c r="L177" s="32">
        <f t="shared" si="18"/>
      </c>
      <c r="M177" s="48">
        <f t="shared" si="13"/>
      </c>
      <c r="N177" s="48">
        <f t="shared" si="14"/>
      </c>
      <c r="O177" s="48">
        <f t="shared" si="15"/>
      </c>
      <c r="P177" s="71"/>
    </row>
    <row r="178" spans="1:16" ht="12.75">
      <c r="A178" s="9">
        <f t="shared" si="16"/>
        <v>171</v>
      </c>
      <c r="I178" s="48"/>
      <c r="K178" s="22">
        <f t="shared" si="17"/>
      </c>
      <c r="L178" s="32">
        <f t="shared" si="18"/>
      </c>
      <c r="M178" s="48">
        <f t="shared" si="13"/>
      </c>
      <c r="N178" s="48">
        <f t="shared" si="14"/>
      </c>
      <c r="O178" s="48">
        <f t="shared" si="15"/>
      </c>
      <c r="P178" s="71"/>
    </row>
    <row r="179" spans="1:16" ht="12.75">
      <c r="A179" s="9">
        <f t="shared" si="16"/>
        <v>172</v>
      </c>
      <c r="I179" s="48"/>
      <c r="K179" s="22">
        <f t="shared" si="17"/>
      </c>
      <c r="L179" s="32">
        <f t="shared" si="18"/>
      </c>
      <c r="M179" s="48">
        <f t="shared" si="13"/>
      </c>
      <c r="N179" s="48">
        <f t="shared" si="14"/>
      </c>
      <c r="O179" s="48">
        <f t="shared" si="15"/>
      </c>
      <c r="P179" s="71"/>
    </row>
    <row r="180" spans="1:16" ht="12.75">
      <c r="A180" s="9">
        <f t="shared" si="16"/>
        <v>173</v>
      </c>
      <c r="I180" s="48"/>
      <c r="K180" s="22">
        <f t="shared" si="17"/>
      </c>
      <c r="L180" s="32">
        <f t="shared" si="18"/>
      </c>
      <c r="M180" s="48">
        <f t="shared" si="13"/>
      </c>
      <c r="N180" s="48">
        <f t="shared" si="14"/>
      </c>
      <c r="O180" s="48">
        <f t="shared" si="15"/>
      </c>
      <c r="P180" s="71"/>
    </row>
    <row r="181" spans="1:16" ht="12.75">
      <c r="A181" s="9">
        <f t="shared" si="16"/>
        <v>174</v>
      </c>
      <c r="I181" s="48"/>
      <c r="K181" s="22">
        <f t="shared" si="17"/>
      </c>
      <c r="L181" s="32">
        <f t="shared" si="18"/>
      </c>
      <c r="M181" s="48">
        <f t="shared" si="13"/>
      </c>
      <c r="N181" s="48">
        <f t="shared" si="14"/>
      </c>
      <c r="O181" s="48">
        <f t="shared" si="15"/>
      </c>
      <c r="P181" s="71"/>
    </row>
    <row r="182" spans="1:16" ht="12.75">
      <c r="A182" s="9">
        <f t="shared" si="16"/>
        <v>175</v>
      </c>
      <c r="I182" s="48"/>
      <c r="K182" s="22">
        <f t="shared" si="17"/>
      </c>
      <c r="L182" s="32">
        <f t="shared" si="18"/>
      </c>
      <c r="M182" s="48">
        <f t="shared" si="13"/>
      </c>
      <c r="N182" s="48">
        <f t="shared" si="14"/>
      </c>
      <c r="O182" s="48">
        <f t="shared" si="15"/>
      </c>
      <c r="P182" s="71"/>
    </row>
    <row r="183" spans="1:16" ht="12.75">
      <c r="A183" s="9">
        <f t="shared" si="16"/>
        <v>176</v>
      </c>
      <c r="I183" s="48"/>
      <c r="K183" s="22">
        <f t="shared" si="17"/>
      </c>
      <c r="L183" s="32">
        <f t="shared" si="18"/>
      </c>
      <c r="M183" s="48">
        <f t="shared" si="13"/>
      </c>
      <c r="N183" s="48">
        <f t="shared" si="14"/>
      </c>
      <c r="O183" s="48">
        <f t="shared" si="15"/>
      </c>
      <c r="P183" s="71"/>
    </row>
    <row r="184" spans="1:16" ht="12.75">
      <c r="A184" s="9">
        <f t="shared" si="16"/>
        <v>177</v>
      </c>
      <c r="I184" s="48"/>
      <c r="K184" s="22">
        <f t="shared" si="17"/>
      </c>
      <c r="L184" s="32">
        <f t="shared" si="18"/>
      </c>
      <c r="M184" s="48">
        <f t="shared" si="13"/>
      </c>
      <c r="N184" s="48">
        <f t="shared" si="14"/>
      </c>
      <c r="O184" s="48">
        <f t="shared" si="15"/>
      </c>
      <c r="P184" s="71"/>
    </row>
    <row r="185" spans="1:16" ht="12.75">
      <c r="A185" s="9">
        <f t="shared" si="16"/>
        <v>178</v>
      </c>
      <c r="I185" s="48"/>
      <c r="K185" s="22">
        <f t="shared" si="17"/>
      </c>
      <c r="L185" s="32">
        <f t="shared" si="18"/>
      </c>
      <c r="M185" s="48">
        <f t="shared" si="13"/>
      </c>
      <c r="N185" s="48">
        <f t="shared" si="14"/>
      </c>
      <c r="O185" s="48">
        <f t="shared" si="15"/>
      </c>
      <c r="P185" s="71"/>
    </row>
    <row r="186" spans="1:16" ht="12.75">
      <c r="A186" s="9">
        <f t="shared" si="16"/>
        <v>179</v>
      </c>
      <c r="I186" s="48"/>
      <c r="K186" s="22">
        <f t="shared" si="17"/>
      </c>
      <c r="L186" s="32">
        <f t="shared" si="18"/>
      </c>
      <c r="M186" s="48">
        <f t="shared" si="13"/>
      </c>
      <c r="N186" s="48">
        <f t="shared" si="14"/>
      </c>
      <c r="O186" s="48">
        <f t="shared" si="15"/>
      </c>
      <c r="P186" s="71"/>
    </row>
    <row r="187" spans="1:16" ht="12.75">
      <c r="A187" s="9">
        <f t="shared" si="16"/>
        <v>180</v>
      </c>
      <c r="I187" s="48"/>
      <c r="K187" s="22">
        <f t="shared" si="17"/>
      </c>
      <c r="L187" s="32">
        <f t="shared" si="18"/>
      </c>
      <c r="M187" s="48">
        <f t="shared" si="13"/>
      </c>
      <c r="N187" s="48">
        <f t="shared" si="14"/>
      </c>
      <c r="O187" s="48">
        <f t="shared" si="15"/>
      </c>
      <c r="P187" s="71"/>
    </row>
    <row r="188" spans="1:16" ht="12.75">
      <c r="A188" s="9">
        <f t="shared" si="16"/>
        <v>181</v>
      </c>
      <c r="I188" s="48"/>
      <c r="K188" s="22">
        <f t="shared" si="17"/>
      </c>
      <c r="L188" s="32">
        <f t="shared" si="18"/>
      </c>
      <c r="M188" s="48">
        <f t="shared" si="13"/>
      </c>
      <c r="N188" s="48">
        <f t="shared" si="14"/>
      </c>
      <c r="O188" s="48">
        <f t="shared" si="15"/>
      </c>
      <c r="P188" s="71"/>
    </row>
    <row r="189" spans="1:16" ht="12.75">
      <c r="A189" s="9">
        <f t="shared" si="16"/>
        <v>182</v>
      </c>
      <c r="I189" s="48"/>
      <c r="K189" s="22">
        <f t="shared" si="17"/>
      </c>
      <c r="L189" s="32">
        <f t="shared" si="18"/>
      </c>
      <c r="M189" s="48">
        <f t="shared" si="13"/>
      </c>
      <c r="N189" s="48">
        <f t="shared" si="14"/>
      </c>
      <c r="O189" s="48">
        <f t="shared" si="15"/>
      </c>
      <c r="P189" s="71"/>
    </row>
    <row r="190" spans="1:16" ht="12.75">
      <c r="A190" s="9">
        <f t="shared" si="16"/>
        <v>183</v>
      </c>
      <c r="I190" s="48"/>
      <c r="K190" s="22">
        <f t="shared" si="17"/>
      </c>
      <c r="L190" s="32">
        <f t="shared" si="18"/>
      </c>
      <c r="M190" s="48">
        <f t="shared" si="13"/>
      </c>
      <c r="N190" s="48">
        <f t="shared" si="14"/>
      </c>
      <c r="O190" s="48">
        <f t="shared" si="15"/>
      </c>
      <c r="P190" s="71"/>
    </row>
    <row r="191" spans="1:16" ht="12.75">
      <c r="A191" s="9">
        <f t="shared" si="16"/>
        <v>184</v>
      </c>
      <c r="I191" s="48"/>
      <c r="K191" s="22">
        <f t="shared" si="17"/>
      </c>
      <c r="L191" s="32">
        <f t="shared" si="18"/>
      </c>
      <c r="M191" s="48">
        <f t="shared" si="13"/>
      </c>
      <c r="N191" s="48">
        <f t="shared" si="14"/>
      </c>
      <c r="O191" s="48">
        <f t="shared" si="15"/>
      </c>
      <c r="P191" s="71"/>
    </row>
    <row r="192" spans="1:16" ht="12.75">
      <c r="A192" s="9">
        <f t="shared" si="16"/>
        <v>185</v>
      </c>
      <c r="I192" s="48"/>
      <c r="K192" s="22">
        <f t="shared" si="17"/>
      </c>
      <c r="L192" s="32">
        <f t="shared" si="18"/>
      </c>
      <c r="M192" s="48">
        <f t="shared" si="13"/>
      </c>
      <c r="N192" s="48">
        <f t="shared" si="14"/>
      </c>
      <c r="O192" s="48">
        <f t="shared" si="15"/>
      </c>
      <c r="P192" s="71"/>
    </row>
    <row r="193" spans="1:16" ht="12.75">
      <c r="A193" s="9">
        <f t="shared" si="16"/>
        <v>186</v>
      </c>
      <c r="I193" s="48"/>
      <c r="K193" s="22">
        <f t="shared" si="17"/>
      </c>
      <c r="L193" s="32">
        <f t="shared" si="18"/>
      </c>
      <c r="M193" s="48">
        <f t="shared" si="13"/>
      </c>
      <c r="N193" s="48">
        <f t="shared" si="14"/>
      </c>
      <c r="O193" s="48">
        <f t="shared" si="15"/>
      </c>
      <c r="P193" s="71"/>
    </row>
    <row r="194" spans="1:16" ht="12.75">
      <c r="A194" s="9">
        <f t="shared" si="16"/>
        <v>187</v>
      </c>
      <c r="I194" s="48"/>
      <c r="K194" s="22">
        <f t="shared" si="17"/>
      </c>
      <c r="L194" s="32">
        <f t="shared" si="18"/>
      </c>
      <c r="M194" s="48">
        <f t="shared" si="13"/>
      </c>
      <c r="N194" s="48">
        <f t="shared" si="14"/>
      </c>
      <c r="O194" s="48">
        <f t="shared" si="15"/>
      </c>
      <c r="P194" s="71"/>
    </row>
    <row r="195" spans="1:16" ht="12.75">
      <c r="A195" s="9">
        <f t="shared" si="16"/>
        <v>188</v>
      </c>
      <c r="I195" s="48"/>
      <c r="K195" s="22">
        <f t="shared" si="17"/>
      </c>
      <c r="L195" s="32">
        <f t="shared" si="18"/>
      </c>
      <c r="M195" s="48">
        <f t="shared" si="13"/>
      </c>
      <c r="N195" s="48">
        <f t="shared" si="14"/>
      </c>
      <c r="O195" s="48">
        <f t="shared" si="15"/>
      </c>
      <c r="P195" s="71"/>
    </row>
    <row r="196" spans="1:16" ht="12.75">
      <c r="A196" s="9">
        <f t="shared" si="16"/>
        <v>189</v>
      </c>
      <c r="I196" s="48"/>
      <c r="K196" s="22">
        <f t="shared" si="17"/>
      </c>
      <c r="L196" s="32">
        <f t="shared" si="18"/>
      </c>
      <c r="M196" s="48">
        <f t="shared" si="13"/>
      </c>
      <c r="N196" s="48">
        <f t="shared" si="14"/>
      </c>
      <c r="O196" s="48">
        <f t="shared" si="15"/>
      </c>
      <c r="P196" s="71"/>
    </row>
    <row r="197" spans="1:16" ht="12.75">
      <c r="A197" s="9">
        <f t="shared" si="16"/>
        <v>190</v>
      </c>
      <c r="I197" s="48"/>
      <c r="K197" s="22">
        <f t="shared" si="17"/>
      </c>
      <c r="L197" s="32">
        <f t="shared" si="18"/>
      </c>
      <c r="M197" s="48">
        <f t="shared" si="13"/>
      </c>
      <c r="N197" s="48">
        <f t="shared" si="14"/>
      </c>
      <c r="O197" s="48">
        <f t="shared" si="15"/>
      </c>
      <c r="P197" s="71"/>
    </row>
    <row r="198" spans="1:16" ht="12.75">
      <c r="A198" s="9">
        <f t="shared" si="16"/>
        <v>191</v>
      </c>
      <c r="I198" s="48"/>
      <c r="K198" s="22">
        <f t="shared" si="17"/>
      </c>
      <c r="L198" s="32">
        <f t="shared" si="18"/>
      </c>
      <c r="M198" s="48">
        <f t="shared" si="13"/>
      </c>
      <c r="N198" s="48">
        <f t="shared" si="14"/>
      </c>
      <c r="O198" s="48">
        <f t="shared" si="15"/>
      </c>
      <c r="P198" s="71"/>
    </row>
    <row r="199" spans="1:16" ht="12.75">
      <c r="A199" s="9">
        <f t="shared" si="16"/>
        <v>192</v>
      </c>
      <c r="I199" s="48"/>
      <c r="K199" s="22">
        <f t="shared" si="17"/>
      </c>
      <c r="L199" s="32">
        <f t="shared" si="18"/>
      </c>
      <c r="M199" s="48">
        <f t="shared" si="13"/>
      </c>
      <c r="N199" s="48">
        <f t="shared" si="14"/>
      </c>
      <c r="O199" s="48">
        <f t="shared" si="15"/>
      </c>
      <c r="P199" s="71"/>
    </row>
    <row r="200" spans="1:16" ht="12.75">
      <c r="A200" s="9">
        <f t="shared" si="16"/>
        <v>193</v>
      </c>
      <c r="I200" s="48"/>
      <c r="K200" s="22">
        <f t="shared" si="17"/>
      </c>
      <c r="L200" s="32">
        <f t="shared" si="18"/>
      </c>
      <c r="M200" s="48">
        <f t="shared" si="13"/>
      </c>
      <c r="N200" s="48">
        <f t="shared" si="14"/>
      </c>
      <c r="O200" s="48">
        <f t="shared" si="15"/>
      </c>
      <c r="P200" s="71"/>
    </row>
    <row r="201" spans="1:16" ht="12.75">
      <c r="A201" s="9">
        <f t="shared" si="16"/>
        <v>194</v>
      </c>
      <c r="I201" s="48"/>
      <c r="K201" s="22">
        <f t="shared" si="17"/>
      </c>
      <c r="L201" s="32">
        <f t="shared" si="18"/>
      </c>
      <c r="M201" s="48">
        <f aca="true" t="shared" si="19" ref="M201:M264">IF(H201&lt;&gt;"",slope*$A201+intercept,"")</f>
      </c>
      <c r="N201" s="48">
        <f aca="true" t="shared" si="20" ref="N201:N250">IF(I201&lt;&gt;"",slope*$A201+intercept+KMAX/20,"")</f>
      </c>
      <c r="O201" s="48">
        <f aca="true" t="shared" si="21" ref="O201:O250">IF(I201&lt;&gt;"",slope*$A201+intercept-KMAX/20,"")</f>
      </c>
      <c r="P201" s="71"/>
    </row>
    <row r="202" spans="1:16" ht="12.75">
      <c r="A202" s="9">
        <f aca="true" t="shared" si="22" ref="A202:A265">1+A201</f>
        <v>195</v>
      </c>
      <c r="I202" s="48"/>
      <c r="K202" s="22">
        <f aca="true" t="shared" si="23" ref="K202:K250">IF(G202&lt;&gt;"",I202/I201-1,"")</f>
      </c>
      <c r="L202" s="32">
        <f aca="true" t="shared" si="24" ref="L202:L250">IF(G202&lt;&gt;"",H202/1000,"")</f>
      </c>
      <c r="M202" s="48">
        <f t="shared" si="19"/>
      </c>
      <c r="N202" s="48">
        <f t="shared" si="20"/>
      </c>
      <c r="O202" s="48">
        <f t="shared" si="21"/>
      </c>
      <c r="P202" s="71"/>
    </row>
    <row r="203" spans="1:16" ht="12.75">
      <c r="A203" s="9">
        <f t="shared" si="22"/>
        <v>196</v>
      </c>
      <c r="I203" s="48"/>
      <c r="K203" s="22">
        <f t="shared" si="23"/>
      </c>
      <c r="L203" s="32">
        <f t="shared" si="24"/>
      </c>
      <c r="M203" s="48">
        <f t="shared" si="19"/>
      </c>
      <c r="N203" s="48">
        <f t="shared" si="20"/>
      </c>
      <c r="O203" s="48">
        <f t="shared" si="21"/>
      </c>
      <c r="P203" s="71"/>
    </row>
    <row r="204" spans="1:16" ht="12.75">
      <c r="A204" s="9">
        <f t="shared" si="22"/>
        <v>197</v>
      </c>
      <c r="I204" s="48"/>
      <c r="K204" s="22">
        <f t="shared" si="23"/>
      </c>
      <c r="L204" s="32">
        <f t="shared" si="24"/>
      </c>
      <c r="M204" s="48">
        <f t="shared" si="19"/>
      </c>
      <c r="N204" s="48">
        <f t="shared" si="20"/>
      </c>
      <c r="O204" s="48">
        <f t="shared" si="21"/>
      </c>
      <c r="P204" s="71"/>
    </row>
    <row r="205" spans="1:16" ht="12.75">
      <c r="A205" s="9">
        <f t="shared" si="22"/>
        <v>198</v>
      </c>
      <c r="I205" s="48"/>
      <c r="K205" s="22">
        <f t="shared" si="23"/>
      </c>
      <c r="L205" s="32">
        <f t="shared" si="24"/>
      </c>
      <c r="M205" s="48">
        <f t="shared" si="19"/>
      </c>
      <c r="N205" s="48">
        <f t="shared" si="20"/>
      </c>
      <c r="O205" s="48">
        <f t="shared" si="21"/>
      </c>
      <c r="P205" s="71"/>
    </row>
    <row r="206" spans="1:16" ht="12.75">
      <c r="A206" s="9">
        <f t="shared" si="22"/>
        <v>199</v>
      </c>
      <c r="I206" s="48"/>
      <c r="K206" s="22">
        <f t="shared" si="23"/>
      </c>
      <c r="L206" s="32">
        <f t="shared" si="24"/>
      </c>
      <c r="M206" s="48">
        <f t="shared" si="19"/>
      </c>
      <c r="N206" s="48">
        <f t="shared" si="20"/>
      </c>
      <c r="O206" s="48">
        <f t="shared" si="21"/>
      </c>
      <c r="P206" s="71"/>
    </row>
    <row r="207" spans="1:16" ht="12.75">
      <c r="A207" s="9">
        <f t="shared" si="22"/>
        <v>200</v>
      </c>
      <c r="I207" s="48"/>
      <c r="K207" s="22">
        <f t="shared" si="23"/>
      </c>
      <c r="L207" s="32">
        <f t="shared" si="24"/>
      </c>
      <c r="M207" s="48">
        <f t="shared" si="19"/>
      </c>
      <c r="N207" s="48">
        <f t="shared" si="20"/>
      </c>
      <c r="O207" s="48">
        <f t="shared" si="21"/>
      </c>
      <c r="P207" s="71"/>
    </row>
    <row r="208" spans="1:16" ht="12.75">
      <c r="A208" s="9">
        <f t="shared" si="22"/>
        <v>201</v>
      </c>
      <c r="I208" s="48"/>
      <c r="K208" s="22">
        <f t="shared" si="23"/>
      </c>
      <c r="L208" s="32">
        <f t="shared" si="24"/>
      </c>
      <c r="M208" s="48">
        <f t="shared" si="19"/>
      </c>
      <c r="N208" s="48">
        <f t="shared" si="20"/>
      </c>
      <c r="O208" s="48">
        <f t="shared" si="21"/>
      </c>
      <c r="P208" s="71"/>
    </row>
    <row r="209" spans="1:16" ht="12.75">
      <c r="A209" s="9">
        <f t="shared" si="22"/>
        <v>202</v>
      </c>
      <c r="I209" s="48"/>
      <c r="K209" s="22">
        <f t="shared" si="23"/>
      </c>
      <c r="L209" s="32">
        <f t="shared" si="24"/>
      </c>
      <c r="M209" s="48">
        <f t="shared" si="19"/>
      </c>
      <c r="N209" s="48">
        <f t="shared" si="20"/>
      </c>
      <c r="O209" s="48">
        <f t="shared" si="21"/>
      </c>
      <c r="P209" s="71"/>
    </row>
    <row r="210" spans="1:16" ht="12.75">
      <c r="A210" s="9">
        <f t="shared" si="22"/>
        <v>203</v>
      </c>
      <c r="I210" s="48"/>
      <c r="K210" s="22">
        <f t="shared" si="23"/>
      </c>
      <c r="L210" s="32">
        <f t="shared" si="24"/>
      </c>
      <c r="M210" s="48">
        <f t="shared" si="19"/>
      </c>
      <c r="N210" s="48">
        <f t="shared" si="20"/>
      </c>
      <c r="O210" s="48">
        <f t="shared" si="21"/>
      </c>
      <c r="P210" s="71"/>
    </row>
    <row r="211" spans="1:16" ht="12.75">
      <c r="A211" s="9">
        <f t="shared" si="22"/>
        <v>204</v>
      </c>
      <c r="I211" s="48"/>
      <c r="K211" s="22">
        <f t="shared" si="23"/>
      </c>
      <c r="L211" s="32">
        <f t="shared" si="24"/>
      </c>
      <c r="M211" s="48">
        <f t="shared" si="19"/>
      </c>
      <c r="N211" s="48">
        <f t="shared" si="20"/>
      </c>
      <c r="O211" s="48">
        <f t="shared" si="21"/>
      </c>
      <c r="P211" s="71"/>
    </row>
    <row r="212" spans="1:16" ht="12.75">
      <c r="A212" s="9">
        <f t="shared" si="22"/>
        <v>205</v>
      </c>
      <c r="I212" s="48"/>
      <c r="K212" s="22">
        <f t="shared" si="23"/>
      </c>
      <c r="L212" s="32">
        <f t="shared" si="24"/>
      </c>
      <c r="M212" s="48">
        <f t="shared" si="19"/>
      </c>
      <c r="N212" s="48">
        <f t="shared" si="20"/>
      </c>
      <c r="O212" s="48">
        <f t="shared" si="21"/>
      </c>
      <c r="P212" s="71"/>
    </row>
    <row r="213" spans="1:16" ht="12.75">
      <c r="A213" s="9">
        <f t="shared" si="22"/>
        <v>206</v>
      </c>
      <c r="I213" s="48"/>
      <c r="K213" s="22">
        <f t="shared" si="23"/>
      </c>
      <c r="L213" s="32">
        <f t="shared" si="24"/>
      </c>
      <c r="M213" s="48">
        <f t="shared" si="19"/>
      </c>
      <c r="N213" s="48">
        <f t="shared" si="20"/>
      </c>
      <c r="O213" s="48">
        <f t="shared" si="21"/>
      </c>
      <c r="P213" s="71"/>
    </row>
    <row r="214" spans="1:16" ht="12.75">
      <c r="A214" s="9">
        <f t="shared" si="22"/>
        <v>207</v>
      </c>
      <c r="I214" s="48"/>
      <c r="K214" s="22">
        <f t="shared" si="23"/>
      </c>
      <c r="L214" s="32">
        <f t="shared" si="24"/>
      </c>
      <c r="M214" s="48">
        <f t="shared" si="19"/>
      </c>
      <c r="N214" s="48">
        <f t="shared" si="20"/>
      </c>
      <c r="O214" s="48">
        <f t="shared" si="21"/>
      </c>
      <c r="P214" s="71"/>
    </row>
    <row r="215" spans="1:16" ht="12.75">
      <c r="A215" s="9">
        <f t="shared" si="22"/>
        <v>208</v>
      </c>
      <c r="I215" s="48"/>
      <c r="K215" s="22">
        <f t="shared" si="23"/>
      </c>
      <c r="L215" s="32">
        <f t="shared" si="24"/>
      </c>
      <c r="M215" s="48">
        <f t="shared" si="19"/>
      </c>
      <c r="N215" s="48">
        <f t="shared" si="20"/>
      </c>
      <c r="O215" s="48">
        <f t="shared" si="21"/>
      </c>
      <c r="P215" s="71"/>
    </row>
    <row r="216" spans="1:16" ht="12.75">
      <c r="A216" s="9">
        <f t="shared" si="22"/>
        <v>209</v>
      </c>
      <c r="I216" s="48"/>
      <c r="K216" s="22">
        <f t="shared" si="23"/>
      </c>
      <c r="L216" s="32">
        <f t="shared" si="24"/>
      </c>
      <c r="M216" s="48">
        <f t="shared" si="19"/>
      </c>
      <c r="N216" s="48">
        <f t="shared" si="20"/>
      </c>
      <c r="O216" s="48">
        <f t="shared" si="21"/>
      </c>
      <c r="P216" s="71"/>
    </row>
    <row r="217" spans="1:16" ht="12.75">
      <c r="A217" s="9">
        <f t="shared" si="22"/>
        <v>210</v>
      </c>
      <c r="I217" s="48"/>
      <c r="K217" s="22">
        <f t="shared" si="23"/>
      </c>
      <c r="L217" s="32">
        <f t="shared" si="24"/>
      </c>
      <c r="M217" s="48">
        <f t="shared" si="19"/>
      </c>
      <c r="N217" s="48">
        <f t="shared" si="20"/>
      </c>
      <c r="O217" s="48">
        <f t="shared" si="21"/>
      </c>
      <c r="P217" s="71"/>
    </row>
    <row r="218" spans="1:16" ht="12.75">
      <c r="A218" s="9">
        <f t="shared" si="22"/>
        <v>211</v>
      </c>
      <c r="I218" s="48"/>
      <c r="K218" s="22">
        <f t="shared" si="23"/>
      </c>
      <c r="L218" s="32">
        <f t="shared" si="24"/>
      </c>
      <c r="M218" s="48">
        <f t="shared" si="19"/>
      </c>
      <c r="N218" s="48">
        <f t="shared" si="20"/>
      </c>
      <c r="O218" s="48">
        <f t="shared" si="21"/>
      </c>
      <c r="P218" s="71"/>
    </row>
    <row r="219" spans="1:16" ht="12.75">
      <c r="A219" s="9">
        <f t="shared" si="22"/>
        <v>212</v>
      </c>
      <c r="I219" s="48"/>
      <c r="K219" s="22">
        <f t="shared" si="23"/>
      </c>
      <c r="L219" s="32">
        <f t="shared" si="24"/>
      </c>
      <c r="M219" s="48">
        <f t="shared" si="19"/>
      </c>
      <c r="N219" s="48">
        <f t="shared" si="20"/>
      </c>
      <c r="O219" s="48">
        <f t="shared" si="21"/>
      </c>
      <c r="P219" s="71"/>
    </row>
    <row r="220" spans="1:16" ht="12.75">
      <c r="A220" s="9">
        <f t="shared" si="22"/>
        <v>213</v>
      </c>
      <c r="I220" s="48"/>
      <c r="K220" s="22">
        <f t="shared" si="23"/>
      </c>
      <c r="L220" s="32">
        <f t="shared" si="24"/>
      </c>
      <c r="M220" s="48">
        <f t="shared" si="19"/>
      </c>
      <c r="N220" s="48">
        <f t="shared" si="20"/>
      </c>
      <c r="O220" s="48">
        <f t="shared" si="21"/>
      </c>
      <c r="P220" s="71"/>
    </row>
    <row r="221" spans="1:16" ht="12.75">
      <c r="A221" s="9">
        <f t="shared" si="22"/>
        <v>214</v>
      </c>
      <c r="I221" s="48"/>
      <c r="K221" s="22">
        <f t="shared" si="23"/>
      </c>
      <c r="L221" s="32">
        <f t="shared" si="24"/>
      </c>
      <c r="M221" s="48">
        <f t="shared" si="19"/>
      </c>
      <c r="N221" s="48">
        <f t="shared" si="20"/>
      </c>
      <c r="O221" s="48">
        <f t="shared" si="21"/>
      </c>
      <c r="P221" s="71"/>
    </row>
    <row r="222" spans="1:16" ht="12.75">
      <c r="A222" s="9">
        <f t="shared" si="22"/>
        <v>215</v>
      </c>
      <c r="I222" s="48"/>
      <c r="K222" s="22">
        <f t="shared" si="23"/>
      </c>
      <c r="L222" s="32">
        <f t="shared" si="24"/>
      </c>
      <c r="M222" s="48">
        <f t="shared" si="19"/>
      </c>
      <c r="N222" s="48">
        <f t="shared" si="20"/>
      </c>
      <c r="O222" s="48">
        <f t="shared" si="21"/>
      </c>
      <c r="P222" s="71"/>
    </row>
    <row r="223" spans="1:16" ht="12.75">
      <c r="A223" s="9">
        <f t="shared" si="22"/>
        <v>216</v>
      </c>
      <c r="I223" s="48"/>
      <c r="K223" s="22">
        <f t="shared" si="23"/>
      </c>
      <c r="L223" s="32">
        <f t="shared" si="24"/>
      </c>
      <c r="M223" s="48">
        <f t="shared" si="19"/>
      </c>
      <c r="N223" s="48">
        <f t="shared" si="20"/>
      </c>
      <c r="O223" s="48">
        <f t="shared" si="21"/>
      </c>
      <c r="P223" s="71"/>
    </row>
    <row r="224" spans="1:16" ht="12.75">
      <c r="A224" s="9">
        <f t="shared" si="22"/>
        <v>217</v>
      </c>
      <c r="I224" s="48"/>
      <c r="K224" s="22">
        <f t="shared" si="23"/>
      </c>
      <c r="L224" s="32">
        <f t="shared" si="24"/>
      </c>
      <c r="M224" s="48">
        <f t="shared" si="19"/>
      </c>
      <c r="N224" s="48">
        <f t="shared" si="20"/>
      </c>
      <c r="O224" s="48">
        <f t="shared" si="21"/>
      </c>
      <c r="P224" s="71"/>
    </row>
    <row r="225" spans="1:16" ht="12.75">
      <c r="A225" s="9">
        <f t="shared" si="22"/>
        <v>218</v>
      </c>
      <c r="I225" s="48"/>
      <c r="K225" s="22">
        <f t="shared" si="23"/>
      </c>
      <c r="L225" s="32">
        <f t="shared" si="24"/>
      </c>
      <c r="M225" s="48">
        <f t="shared" si="19"/>
      </c>
      <c r="N225" s="48">
        <f t="shared" si="20"/>
      </c>
      <c r="O225" s="48">
        <f t="shared" si="21"/>
      </c>
      <c r="P225" s="71"/>
    </row>
    <row r="226" spans="1:16" ht="12.75">
      <c r="A226" s="9">
        <f t="shared" si="22"/>
        <v>219</v>
      </c>
      <c r="I226" s="48"/>
      <c r="K226" s="22">
        <f t="shared" si="23"/>
      </c>
      <c r="L226" s="32">
        <f t="shared" si="24"/>
      </c>
      <c r="M226" s="48">
        <f t="shared" si="19"/>
      </c>
      <c r="N226" s="48">
        <f t="shared" si="20"/>
      </c>
      <c r="O226" s="48">
        <f t="shared" si="21"/>
      </c>
      <c r="P226" s="71"/>
    </row>
    <row r="227" spans="1:16" ht="12.75">
      <c r="A227" s="9">
        <f t="shared" si="22"/>
        <v>220</v>
      </c>
      <c r="I227" s="48"/>
      <c r="K227" s="22">
        <f t="shared" si="23"/>
      </c>
      <c r="L227" s="32">
        <f t="shared" si="24"/>
      </c>
      <c r="M227" s="48">
        <f t="shared" si="19"/>
      </c>
      <c r="N227" s="48">
        <f t="shared" si="20"/>
      </c>
      <c r="O227" s="48">
        <f t="shared" si="21"/>
      </c>
      <c r="P227" s="71"/>
    </row>
    <row r="228" spans="1:16" ht="12.75">
      <c r="A228" s="9">
        <f t="shared" si="22"/>
        <v>221</v>
      </c>
      <c r="I228" s="48"/>
      <c r="K228" s="22">
        <f t="shared" si="23"/>
      </c>
      <c r="L228" s="32">
        <f t="shared" si="24"/>
      </c>
      <c r="M228" s="48">
        <f t="shared" si="19"/>
      </c>
      <c r="N228" s="48">
        <f t="shared" si="20"/>
      </c>
      <c r="O228" s="48">
        <f t="shared" si="21"/>
      </c>
      <c r="P228" s="71"/>
    </row>
    <row r="229" spans="1:16" ht="12.75">
      <c r="A229" s="9">
        <f t="shared" si="22"/>
        <v>222</v>
      </c>
      <c r="I229" s="48"/>
      <c r="K229" s="22">
        <f t="shared" si="23"/>
      </c>
      <c r="L229" s="32">
        <f t="shared" si="24"/>
      </c>
      <c r="M229" s="48">
        <f t="shared" si="19"/>
      </c>
      <c r="N229" s="48">
        <f t="shared" si="20"/>
      </c>
      <c r="O229" s="48">
        <f t="shared" si="21"/>
      </c>
      <c r="P229" s="71"/>
    </row>
    <row r="230" spans="1:16" ht="12.75">
      <c r="A230" s="9">
        <f t="shared" si="22"/>
        <v>223</v>
      </c>
      <c r="I230" s="48"/>
      <c r="K230" s="22">
        <f t="shared" si="23"/>
      </c>
      <c r="L230" s="32">
        <f t="shared" si="24"/>
      </c>
      <c r="M230" s="48">
        <f t="shared" si="19"/>
      </c>
      <c r="N230" s="48">
        <f t="shared" si="20"/>
      </c>
      <c r="O230" s="48">
        <f t="shared" si="21"/>
      </c>
      <c r="P230" s="71"/>
    </row>
    <row r="231" spans="1:16" ht="12.75">
      <c r="A231" s="9">
        <f t="shared" si="22"/>
        <v>224</v>
      </c>
      <c r="I231" s="48"/>
      <c r="K231" s="22">
        <f t="shared" si="23"/>
      </c>
      <c r="L231" s="32">
        <f t="shared" si="24"/>
      </c>
      <c r="M231" s="48">
        <f t="shared" si="19"/>
      </c>
      <c r="N231" s="48">
        <f t="shared" si="20"/>
      </c>
      <c r="O231" s="48">
        <f t="shared" si="21"/>
      </c>
      <c r="P231" s="71"/>
    </row>
    <row r="232" spans="1:16" ht="12.75">
      <c r="A232" s="9">
        <f t="shared" si="22"/>
        <v>225</v>
      </c>
      <c r="I232" s="48"/>
      <c r="K232" s="22">
        <f t="shared" si="23"/>
      </c>
      <c r="L232" s="32">
        <f t="shared" si="24"/>
      </c>
      <c r="M232" s="48">
        <f t="shared" si="19"/>
      </c>
      <c r="N232" s="48">
        <f t="shared" si="20"/>
      </c>
      <c r="O232" s="48">
        <f t="shared" si="21"/>
      </c>
      <c r="P232" s="71"/>
    </row>
    <row r="233" spans="1:16" ht="12.75">
      <c r="A233" s="9">
        <f t="shared" si="22"/>
        <v>226</v>
      </c>
      <c r="I233" s="48"/>
      <c r="K233" s="22">
        <f t="shared" si="23"/>
      </c>
      <c r="L233" s="32">
        <f t="shared" si="24"/>
      </c>
      <c r="M233" s="48">
        <f t="shared" si="19"/>
      </c>
      <c r="N233" s="48">
        <f t="shared" si="20"/>
      </c>
      <c r="O233" s="48">
        <f t="shared" si="21"/>
      </c>
      <c r="P233" s="71"/>
    </row>
    <row r="234" spans="1:16" ht="12.75">
      <c r="A234" s="9">
        <f t="shared" si="22"/>
        <v>227</v>
      </c>
      <c r="I234" s="48"/>
      <c r="K234" s="22">
        <f t="shared" si="23"/>
      </c>
      <c r="L234" s="32">
        <f t="shared" si="24"/>
      </c>
      <c r="M234" s="48">
        <f t="shared" si="19"/>
      </c>
      <c r="N234" s="48">
        <f t="shared" si="20"/>
      </c>
      <c r="O234" s="48">
        <f t="shared" si="21"/>
      </c>
      <c r="P234" s="71"/>
    </row>
    <row r="235" spans="1:16" ht="12.75">
      <c r="A235" s="9">
        <f t="shared" si="22"/>
        <v>228</v>
      </c>
      <c r="I235" s="48"/>
      <c r="K235" s="22">
        <f t="shared" si="23"/>
      </c>
      <c r="L235" s="32">
        <f t="shared" si="24"/>
      </c>
      <c r="M235" s="48">
        <f t="shared" si="19"/>
      </c>
      <c r="N235" s="48">
        <f t="shared" si="20"/>
      </c>
      <c r="O235" s="48">
        <f t="shared" si="21"/>
      </c>
      <c r="P235" s="71"/>
    </row>
    <row r="236" spans="1:16" ht="12.75">
      <c r="A236" s="9">
        <f t="shared" si="22"/>
        <v>229</v>
      </c>
      <c r="I236" s="48"/>
      <c r="K236" s="22">
        <f t="shared" si="23"/>
      </c>
      <c r="L236" s="32">
        <f t="shared" si="24"/>
      </c>
      <c r="M236" s="48">
        <f t="shared" si="19"/>
      </c>
      <c r="N236" s="48">
        <f t="shared" si="20"/>
      </c>
      <c r="O236" s="48">
        <f t="shared" si="21"/>
      </c>
      <c r="P236" s="71"/>
    </row>
    <row r="237" spans="1:16" ht="12.75">
      <c r="A237" s="9">
        <f t="shared" si="22"/>
        <v>230</v>
      </c>
      <c r="I237" s="48"/>
      <c r="K237" s="22">
        <f t="shared" si="23"/>
      </c>
      <c r="L237" s="32">
        <f t="shared" si="24"/>
      </c>
      <c r="M237" s="48">
        <f t="shared" si="19"/>
      </c>
      <c r="N237" s="48">
        <f t="shared" si="20"/>
      </c>
      <c r="O237" s="48">
        <f t="shared" si="21"/>
      </c>
      <c r="P237" s="71"/>
    </row>
    <row r="238" spans="1:16" ht="12.75">
      <c r="A238" s="9">
        <f t="shared" si="22"/>
        <v>231</v>
      </c>
      <c r="I238" s="48"/>
      <c r="K238" s="22">
        <f t="shared" si="23"/>
      </c>
      <c r="L238" s="32">
        <f t="shared" si="24"/>
      </c>
      <c r="M238" s="48">
        <f t="shared" si="19"/>
      </c>
      <c r="N238" s="48">
        <f t="shared" si="20"/>
      </c>
      <c r="O238" s="48">
        <f t="shared" si="21"/>
      </c>
      <c r="P238" s="71"/>
    </row>
    <row r="239" spans="1:16" ht="12.75">
      <c r="A239" s="9">
        <f t="shared" si="22"/>
        <v>232</v>
      </c>
      <c r="I239" s="48"/>
      <c r="K239" s="22">
        <f t="shared" si="23"/>
      </c>
      <c r="L239" s="32">
        <f t="shared" si="24"/>
      </c>
      <c r="M239" s="48">
        <f t="shared" si="19"/>
      </c>
      <c r="N239" s="48">
        <f t="shared" si="20"/>
      </c>
      <c r="O239" s="48">
        <f t="shared" si="21"/>
      </c>
      <c r="P239" s="71"/>
    </row>
    <row r="240" spans="1:16" ht="12.75">
      <c r="A240" s="9">
        <f t="shared" si="22"/>
        <v>233</v>
      </c>
      <c r="I240" s="48"/>
      <c r="K240" s="22">
        <f t="shared" si="23"/>
      </c>
      <c r="L240" s="32">
        <f t="shared" si="24"/>
      </c>
      <c r="M240" s="48">
        <f t="shared" si="19"/>
      </c>
      <c r="N240" s="48">
        <f t="shared" si="20"/>
      </c>
      <c r="O240" s="48">
        <f t="shared" si="21"/>
      </c>
      <c r="P240" s="71"/>
    </row>
    <row r="241" spans="1:16" ht="12.75">
      <c r="A241" s="9">
        <f t="shared" si="22"/>
        <v>234</v>
      </c>
      <c r="I241" s="48"/>
      <c r="K241" s="22">
        <f t="shared" si="23"/>
      </c>
      <c r="L241" s="32">
        <f t="shared" si="24"/>
      </c>
      <c r="M241" s="48">
        <f t="shared" si="19"/>
      </c>
      <c r="N241" s="48">
        <f t="shared" si="20"/>
      </c>
      <c r="O241" s="48">
        <f t="shared" si="21"/>
      </c>
      <c r="P241" s="71"/>
    </row>
    <row r="242" spans="1:16" ht="12.75">
      <c r="A242" s="9">
        <f t="shared" si="22"/>
        <v>235</v>
      </c>
      <c r="I242" s="48"/>
      <c r="K242" s="22">
        <f t="shared" si="23"/>
      </c>
      <c r="L242" s="32">
        <f t="shared" si="24"/>
      </c>
      <c r="M242" s="48">
        <f t="shared" si="19"/>
      </c>
      <c r="N242" s="48">
        <f t="shared" si="20"/>
      </c>
      <c r="O242" s="48">
        <f t="shared" si="21"/>
      </c>
      <c r="P242" s="71"/>
    </row>
    <row r="243" spans="1:16" ht="12.75">
      <c r="A243" s="9">
        <f t="shared" si="22"/>
        <v>236</v>
      </c>
      <c r="I243" s="48"/>
      <c r="K243" s="22">
        <f t="shared" si="23"/>
      </c>
      <c r="L243" s="32">
        <f t="shared" si="24"/>
      </c>
      <c r="M243" s="48">
        <f t="shared" si="19"/>
      </c>
      <c r="N243" s="48">
        <f t="shared" si="20"/>
      </c>
      <c r="O243" s="48">
        <f t="shared" si="21"/>
      </c>
      <c r="P243" s="71"/>
    </row>
    <row r="244" spans="1:16" ht="12.75">
      <c r="A244" s="9">
        <f t="shared" si="22"/>
        <v>237</v>
      </c>
      <c r="I244" s="48"/>
      <c r="K244" s="22">
        <f t="shared" si="23"/>
      </c>
      <c r="L244" s="32">
        <f t="shared" si="24"/>
      </c>
      <c r="M244" s="48">
        <f t="shared" si="19"/>
      </c>
      <c r="N244" s="48">
        <f t="shared" si="20"/>
      </c>
      <c r="O244" s="48">
        <f t="shared" si="21"/>
      </c>
      <c r="P244" s="71"/>
    </row>
    <row r="245" spans="1:16" ht="12.75">
      <c r="A245" s="9">
        <f t="shared" si="22"/>
        <v>238</v>
      </c>
      <c r="I245" s="48"/>
      <c r="K245" s="22">
        <f t="shared" si="23"/>
      </c>
      <c r="L245" s="32">
        <f t="shared" si="24"/>
      </c>
      <c r="M245" s="48">
        <f t="shared" si="19"/>
      </c>
      <c r="N245" s="48">
        <f t="shared" si="20"/>
      </c>
      <c r="O245" s="48">
        <f t="shared" si="21"/>
      </c>
      <c r="P245" s="71"/>
    </row>
    <row r="246" spans="1:16" ht="12.75">
      <c r="A246" s="9">
        <f t="shared" si="22"/>
        <v>239</v>
      </c>
      <c r="I246" s="48"/>
      <c r="K246" s="22">
        <f t="shared" si="23"/>
      </c>
      <c r="L246" s="32">
        <f t="shared" si="24"/>
      </c>
      <c r="M246" s="48">
        <f t="shared" si="19"/>
      </c>
      <c r="N246" s="48">
        <f t="shared" si="20"/>
      </c>
      <c r="O246" s="48">
        <f t="shared" si="21"/>
      </c>
      <c r="P246" s="71"/>
    </row>
    <row r="247" spans="1:16" ht="12.75">
      <c r="A247" s="9">
        <f t="shared" si="22"/>
        <v>240</v>
      </c>
      <c r="I247" s="48"/>
      <c r="K247" s="22">
        <f t="shared" si="23"/>
      </c>
      <c r="L247" s="32">
        <f t="shared" si="24"/>
      </c>
      <c r="M247" s="48">
        <f t="shared" si="19"/>
      </c>
      <c r="N247" s="48">
        <f t="shared" si="20"/>
      </c>
      <c r="O247" s="48">
        <f t="shared" si="21"/>
      </c>
      <c r="P247" s="71"/>
    </row>
    <row r="248" spans="1:16" ht="12.75">
      <c r="A248" s="9">
        <f t="shared" si="22"/>
        <v>241</v>
      </c>
      <c r="I248" s="48"/>
      <c r="K248" s="22">
        <f t="shared" si="23"/>
      </c>
      <c r="L248" s="32">
        <f t="shared" si="24"/>
      </c>
      <c r="M248" s="48">
        <f t="shared" si="19"/>
      </c>
      <c r="N248" s="48">
        <f t="shared" si="20"/>
      </c>
      <c r="O248" s="48">
        <f t="shared" si="21"/>
      </c>
      <c r="P248" s="71"/>
    </row>
    <row r="249" spans="1:16" ht="12.75">
      <c r="A249" s="9">
        <f t="shared" si="22"/>
        <v>242</v>
      </c>
      <c r="I249" s="48"/>
      <c r="K249" s="22">
        <f t="shared" si="23"/>
      </c>
      <c r="L249" s="32">
        <f t="shared" si="24"/>
      </c>
      <c r="M249" s="48">
        <f t="shared" si="19"/>
      </c>
      <c r="N249" s="48">
        <f t="shared" si="20"/>
      </c>
      <c r="O249" s="48">
        <f t="shared" si="21"/>
      </c>
      <c r="P249" s="71"/>
    </row>
    <row r="250" spans="1:16" ht="12.75">
      <c r="A250" s="9">
        <f t="shared" si="22"/>
        <v>243</v>
      </c>
      <c r="I250" s="48"/>
      <c r="K250" s="22">
        <f t="shared" si="23"/>
      </c>
      <c r="L250" s="32">
        <f t="shared" si="24"/>
      </c>
      <c r="M250" s="48">
        <f t="shared" si="19"/>
      </c>
      <c r="N250" s="48">
        <f t="shared" si="20"/>
      </c>
      <c r="O250" s="48">
        <f t="shared" si="21"/>
      </c>
      <c r="P250" s="71"/>
    </row>
    <row r="251" spans="1:16" ht="12.75">
      <c r="A251" s="9">
        <f t="shared" si="22"/>
        <v>244</v>
      </c>
      <c r="I251" s="48"/>
      <c r="K251" s="22">
        <f aca="true" t="shared" si="25" ref="K251:K300">IF(G251&lt;&gt;"",I251/I250-1,"")</f>
      </c>
      <c r="L251" s="32">
        <f aca="true" t="shared" si="26" ref="L251:L300">IF(G251&lt;&gt;"",H251/1000,"")</f>
      </c>
      <c r="M251" s="48">
        <f t="shared" si="19"/>
      </c>
      <c r="N251" s="48">
        <f aca="true" t="shared" si="27" ref="N251:N300">IF(I251&lt;&gt;"",slope*$A251+intercept+KMAX/20,"")</f>
      </c>
      <c r="O251" s="48">
        <f aca="true" t="shared" si="28" ref="O251:O300">IF(I251&lt;&gt;"",slope*$A251+intercept-KMAX/20,"")</f>
      </c>
      <c r="P251" s="71"/>
    </row>
    <row r="252" spans="1:16" ht="12.75">
      <c r="A252" s="9">
        <f t="shared" si="22"/>
        <v>245</v>
      </c>
      <c r="I252" s="48"/>
      <c r="K252" s="22">
        <f t="shared" si="25"/>
      </c>
      <c r="L252" s="32">
        <f t="shared" si="26"/>
      </c>
      <c r="M252" s="48">
        <f t="shared" si="19"/>
      </c>
      <c r="N252" s="48">
        <f t="shared" si="27"/>
      </c>
      <c r="O252" s="48">
        <f t="shared" si="28"/>
      </c>
      <c r="P252" s="71"/>
    </row>
    <row r="253" spans="1:16" ht="12.75">
      <c r="A253" s="9">
        <f t="shared" si="22"/>
        <v>246</v>
      </c>
      <c r="I253" s="48"/>
      <c r="K253" s="22">
        <f t="shared" si="25"/>
      </c>
      <c r="L253" s="32">
        <f t="shared" si="26"/>
      </c>
      <c r="M253" s="48">
        <f t="shared" si="19"/>
      </c>
      <c r="N253" s="48">
        <f t="shared" si="27"/>
      </c>
      <c r="O253" s="48">
        <f t="shared" si="28"/>
      </c>
      <c r="P253" s="71"/>
    </row>
    <row r="254" spans="1:16" ht="12.75">
      <c r="A254" s="9">
        <f t="shared" si="22"/>
        <v>247</v>
      </c>
      <c r="I254" s="48"/>
      <c r="K254" s="22">
        <f t="shared" si="25"/>
      </c>
      <c r="L254" s="32">
        <f t="shared" si="26"/>
      </c>
      <c r="M254" s="48">
        <f t="shared" si="19"/>
      </c>
      <c r="N254" s="48">
        <f t="shared" si="27"/>
      </c>
      <c r="O254" s="48">
        <f t="shared" si="28"/>
      </c>
      <c r="P254" s="71"/>
    </row>
    <row r="255" spans="1:16" ht="12.75">
      <c r="A255" s="9">
        <f t="shared" si="22"/>
        <v>248</v>
      </c>
      <c r="I255" s="48"/>
      <c r="K255" s="22">
        <f t="shared" si="25"/>
      </c>
      <c r="L255" s="32">
        <f t="shared" si="26"/>
      </c>
      <c r="M255" s="48">
        <f t="shared" si="19"/>
      </c>
      <c r="N255" s="48">
        <f t="shared" si="27"/>
      </c>
      <c r="O255" s="48">
        <f t="shared" si="28"/>
      </c>
      <c r="P255" s="71"/>
    </row>
    <row r="256" spans="1:16" ht="12.75">
      <c r="A256" s="9">
        <f t="shared" si="22"/>
        <v>249</v>
      </c>
      <c r="I256" s="48"/>
      <c r="K256" s="22">
        <f t="shared" si="25"/>
      </c>
      <c r="L256" s="32">
        <f t="shared" si="26"/>
      </c>
      <c r="M256" s="48">
        <f t="shared" si="19"/>
      </c>
      <c r="N256" s="48">
        <f t="shared" si="27"/>
      </c>
      <c r="O256" s="48">
        <f t="shared" si="28"/>
      </c>
      <c r="P256" s="71"/>
    </row>
    <row r="257" spans="1:16" ht="12.75">
      <c r="A257" s="9">
        <f t="shared" si="22"/>
        <v>250</v>
      </c>
      <c r="I257" s="48"/>
      <c r="K257" s="22">
        <f t="shared" si="25"/>
      </c>
      <c r="L257" s="32">
        <f t="shared" si="26"/>
      </c>
      <c r="M257" s="48">
        <f t="shared" si="19"/>
      </c>
      <c r="N257" s="48">
        <f t="shared" si="27"/>
      </c>
      <c r="O257" s="48">
        <f t="shared" si="28"/>
      </c>
      <c r="P257" s="71"/>
    </row>
    <row r="258" spans="1:16" ht="12.75">
      <c r="A258" s="9">
        <f t="shared" si="22"/>
        <v>251</v>
      </c>
      <c r="I258" s="48"/>
      <c r="K258" s="22">
        <f t="shared" si="25"/>
      </c>
      <c r="L258" s="32">
        <f t="shared" si="26"/>
      </c>
      <c r="M258" s="48">
        <f t="shared" si="19"/>
      </c>
      <c r="N258" s="48">
        <f t="shared" si="27"/>
      </c>
      <c r="O258" s="48">
        <f t="shared" si="28"/>
      </c>
      <c r="P258" s="71"/>
    </row>
    <row r="259" spans="1:16" ht="12.75">
      <c r="A259" s="9">
        <f t="shared" si="22"/>
        <v>252</v>
      </c>
      <c r="I259" s="48"/>
      <c r="K259" s="22">
        <f t="shared" si="25"/>
      </c>
      <c r="L259" s="32">
        <f t="shared" si="26"/>
      </c>
      <c r="M259" s="48">
        <f t="shared" si="19"/>
      </c>
      <c r="N259" s="48">
        <f t="shared" si="27"/>
      </c>
      <c r="O259" s="48">
        <f t="shared" si="28"/>
      </c>
      <c r="P259" s="71"/>
    </row>
    <row r="260" spans="1:16" ht="12.75">
      <c r="A260" s="9">
        <f t="shared" si="22"/>
        <v>253</v>
      </c>
      <c r="I260" s="48"/>
      <c r="K260" s="22">
        <f t="shared" si="25"/>
      </c>
      <c r="L260" s="32">
        <f t="shared" si="26"/>
      </c>
      <c r="M260" s="48">
        <f t="shared" si="19"/>
      </c>
      <c r="N260" s="48">
        <f t="shared" si="27"/>
      </c>
      <c r="O260" s="48">
        <f t="shared" si="28"/>
      </c>
      <c r="P260" s="71"/>
    </row>
    <row r="261" spans="1:16" ht="12.75">
      <c r="A261" s="9">
        <f t="shared" si="22"/>
        <v>254</v>
      </c>
      <c r="I261" s="48"/>
      <c r="K261" s="22">
        <f t="shared" si="25"/>
      </c>
      <c r="L261" s="32">
        <f t="shared" si="26"/>
      </c>
      <c r="M261" s="48">
        <f t="shared" si="19"/>
      </c>
      <c r="N261" s="48">
        <f t="shared" si="27"/>
      </c>
      <c r="O261" s="48">
        <f t="shared" si="28"/>
      </c>
      <c r="P261" s="71"/>
    </row>
    <row r="262" spans="1:16" ht="12.75">
      <c r="A262" s="9">
        <f t="shared" si="22"/>
        <v>255</v>
      </c>
      <c r="I262" s="48"/>
      <c r="K262" s="22">
        <f t="shared" si="25"/>
      </c>
      <c r="L262" s="32">
        <f t="shared" si="26"/>
      </c>
      <c r="M262" s="48">
        <f t="shared" si="19"/>
      </c>
      <c r="N262" s="48">
        <f t="shared" si="27"/>
      </c>
      <c r="O262" s="48">
        <f t="shared" si="28"/>
      </c>
      <c r="P262" s="71"/>
    </row>
    <row r="263" spans="1:16" ht="12.75">
      <c r="A263" s="9">
        <f t="shared" si="22"/>
        <v>256</v>
      </c>
      <c r="I263" s="48"/>
      <c r="K263" s="22">
        <f t="shared" si="25"/>
      </c>
      <c r="L263" s="32">
        <f t="shared" si="26"/>
      </c>
      <c r="M263" s="48">
        <f t="shared" si="19"/>
      </c>
      <c r="N263" s="48">
        <f t="shared" si="27"/>
      </c>
      <c r="O263" s="48">
        <f t="shared" si="28"/>
      </c>
      <c r="P263" s="71"/>
    </row>
    <row r="264" spans="1:16" ht="12.75">
      <c r="A264" s="9">
        <f t="shared" si="22"/>
        <v>257</v>
      </c>
      <c r="I264" s="48"/>
      <c r="K264" s="22">
        <f t="shared" si="25"/>
      </c>
      <c r="L264" s="32">
        <f t="shared" si="26"/>
      </c>
      <c r="M264" s="48">
        <f t="shared" si="19"/>
      </c>
      <c r="N264" s="48">
        <f t="shared" si="27"/>
      </c>
      <c r="O264" s="48">
        <f t="shared" si="28"/>
      </c>
      <c r="P264" s="71"/>
    </row>
    <row r="265" spans="1:16" ht="12.75">
      <c r="A265" s="9">
        <f t="shared" si="22"/>
        <v>258</v>
      </c>
      <c r="I265" s="48"/>
      <c r="K265" s="22">
        <f t="shared" si="25"/>
      </c>
      <c r="L265" s="32">
        <f t="shared" si="26"/>
      </c>
      <c r="M265" s="48">
        <f aca="true" t="shared" si="29" ref="M265:M300">IF(H265&lt;&gt;"",slope*$A265+intercept,"")</f>
      </c>
      <c r="N265" s="48">
        <f t="shared" si="27"/>
      </c>
      <c r="O265" s="48">
        <f t="shared" si="28"/>
      </c>
      <c r="P265" s="71"/>
    </row>
    <row r="266" spans="1:16" ht="12.75">
      <c r="A266" s="9">
        <f aca="true" t="shared" si="30" ref="A266:A300">1+A265</f>
        <v>259</v>
      </c>
      <c r="I266" s="48"/>
      <c r="K266" s="22">
        <f t="shared" si="25"/>
      </c>
      <c r="L266" s="32">
        <f t="shared" si="26"/>
      </c>
      <c r="M266" s="48">
        <f t="shared" si="29"/>
      </c>
      <c r="N266" s="48">
        <f t="shared" si="27"/>
      </c>
      <c r="O266" s="48">
        <f t="shared" si="28"/>
      </c>
      <c r="P266" s="71"/>
    </row>
    <row r="267" spans="1:16" ht="12.75">
      <c r="A267" s="9">
        <f t="shared" si="30"/>
        <v>260</v>
      </c>
      <c r="I267" s="48"/>
      <c r="K267" s="22">
        <f t="shared" si="25"/>
      </c>
      <c r="L267" s="32">
        <f t="shared" si="26"/>
      </c>
      <c r="M267" s="48">
        <f t="shared" si="29"/>
      </c>
      <c r="N267" s="48">
        <f t="shared" si="27"/>
      </c>
      <c r="O267" s="48">
        <f t="shared" si="28"/>
      </c>
      <c r="P267" s="71"/>
    </row>
    <row r="268" spans="1:16" ht="12.75">
      <c r="A268" s="9">
        <f t="shared" si="30"/>
        <v>261</v>
      </c>
      <c r="I268" s="48"/>
      <c r="K268" s="22">
        <f t="shared" si="25"/>
      </c>
      <c r="L268" s="32">
        <f t="shared" si="26"/>
      </c>
      <c r="M268" s="48">
        <f t="shared" si="29"/>
      </c>
      <c r="N268" s="48">
        <f t="shared" si="27"/>
      </c>
      <c r="O268" s="48">
        <f t="shared" si="28"/>
      </c>
      <c r="P268" s="71"/>
    </row>
    <row r="269" spans="1:16" ht="12.75">
      <c r="A269" s="9">
        <f t="shared" si="30"/>
        <v>262</v>
      </c>
      <c r="I269" s="48"/>
      <c r="K269" s="22">
        <f t="shared" si="25"/>
      </c>
      <c r="L269" s="32">
        <f t="shared" si="26"/>
      </c>
      <c r="M269" s="48">
        <f t="shared" si="29"/>
      </c>
      <c r="N269" s="48">
        <f t="shared" si="27"/>
      </c>
      <c r="O269" s="48">
        <f t="shared" si="28"/>
      </c>
      <c r="P269" s="71"/>
    </row>
    <row r="270" spans="1:16" ht="12.75">
      <c r="A270" s="9">
        <f t="shared" si="30"/>
        <v>263</v>
      </c>
      <c r="I270" s="48"/>
      <c r="K270" s="22">
        <f t="shared" si="25"/>
      </c>
      <c r="L270" s="32">
        <f t="shared" si="26"/>
      </c>
      <c r="M270" s="48">
        <f t="shared" si="29"/>
      </c>
      <c r="N270" s="48">
        <f t="shared" si="27"/>
      </c>
      <c r="O270" s="48">
        <f t="shared" si="28"/>
      </c>
      <c r="P270" s="71"/>
    </row>
    <row r="271" spans="1:16" ht="12.75">
      <c r="A271" s="9">
        <f t="shared" si="30"/>
        <v>264</v>
      </c>
      <c r="I271" s="48"/>
      <c r="K271" s="22">
        <f t="shared" si="25"/>
      </c>
      <c r="L271" s="32">
        <f t="shared" si="26"/>
      </c>
      <c r="M271" s="48">
        <f t="shared" si="29"/>
      </c>
      <c r="N271" s="48">
        <f t="shared" si="27"/>
      </c>
      <c r="O271" s="48">
        <f t="shared" si="28"/>
      </c>
      <c r="P271" s="71"/>
    </row>
    <row r="272" spans="1:16" ht="12.75">
      <c r="A272" s="9">
        <f t="shared" si="30"/>
        <v>265</v>
      </c>
      <c r="I272" s="48"/>
      <c r="K272" s="22">
        <f t="shared" si="25"/>
      </c>
      <c r="L272" s="32">
        <f t="shared" si="26"/>
      </c>
      <c r="M272" s="48">
        <f t="shared" si="29"/>
      </c>
      <c r="N272" s="48">
        <f t="shared" si="27"/>
      </c>
      <c r="O272" s="48">
        <f t="shared" si="28"/>
      </c>
      <c r="P272" s="71"/>
    </row>
    <row r="273" spans="1:16" ht="12.75">
      <c r="A273" s="9">
        <f t="shared" si="30"/>
        <v>266</v>
      </c>
      <c r="I273" s="48"/>
      <c r="K273" s="22">
        <f t="shared" si="25"/>
      </c>
      <c r="L273" s="32">
        <f t="shared" si="26"/>
      </c>
      <c r="M273" s="48">
        <f t="shared" si="29"/>
      </c>
      <c r="N273" s="48">
        <f t="shared" si="27"/>
      </c>
      <c r="O273" s="48">
        <f t="shared" si="28"/>
      </c>
      <c r="P273" s="71"/>
    </row>
    <row r="274" spans="1:16" ht="12.75">
      <c r="A274" s="9">
        <f t="shared" si="30"/>
        <v>267</v>
      </c>
      <c r="I274" s="48"/>
      <c r="K274" s="22">
        <f t="shared" si="25"/>
      </c>
      <c r="L274" s="32">
        <f t="shared" si="26"/>
      </c>
      <c r="M274" s="48">
        <f t="shared" si="29"/>
      </c>
      <c r="N274" s="48">
        <f t="shared" si="27"/>
      </c>
      <c r="O274" s="48">
        <f t="shared" si="28"/>
      </c>
      <c r="P274" s="71"/>
    </row>
    <row r="275" spans="1:16" ht="12.75">
      <c r="A275" s="9">
        <f t="shared" si="30"/>
        <v>268</v>
      </c>
      <c r="I275" s="48"/>
      <c r="K275" s="22">
        <f t="shared" si="25"/>
      </c>
      <c r="L275" s="32">
        <f t="shared" si="26"/>
      </c>
      <c r="M275" s="48">
        <f t="shared" si="29"/>
      </c>
      <c r="N275" s="48">
        <f t="shared" si="27"/>
      </c>
      <c r="O275" s="48">
        <f t="shared" si="28"/>
      </c>
      <c r="P275" s="71"/>
    </row>
    <row r="276" spans="1:16" ht="12.75">
      <c r="A276" s="9">
        <f t="shared" si="30"/>
        <v>269</v>
      </c>
      <c r="I276" s="48"/>
      <c r="K276" s="22">
        <f t="shared" si="25"/>
      </c>
      <c r="L276" s="32">
        <f t="shared" si="26"/>
      </c>
      <c r="M276" s="48">
        <f t="shared" si="29"/>
      </c>
      <c r="N276" s="48">
        <f t="shared" si="27"/>
      </c>
      <c r="O276" s="48">
        <f t="shared" si="28"/>
      </c>
      <c r="P276" s="71"/>
    </row>
    <row r="277" spans="1:16" ht="12.75">
      <c r="A277" s="9">
        <f t="shared" si="30"/>
        <v>270</v>
      </c>
      <c r="I277" s="48"/>
      <c r="K277" s="22">
        <f t="shared" si="25"/>
      </c>
      <c r="L277" s="32">
        <f t="shared" si="26"/>
      </c>
      <c r="M277" s="48">
        <f t="shared" si="29"/>
      </c>
      <c r="N277" s="48">
        <f t="shared" si="27"/>
      </c>
      <c r="O277" s="48">
        <f t="shared" si="28"/>
      </c>
      <c r="P277" s="71"/>
    </row>
    <row r="278" spans="1:16" ht="12.75">
      <c r="A278" s="9">
        <f t="shared" si="30"/>
        <v>271</v>
      </c>
      <c r="I278" s="48"/>
      <c r="K278" s="22">
        <f t="shared" si="25"/>
      </c>
      <c r="L278" s="32">
        <f t="shared" si="26"/>
      </c>
      <c r="M278" s="48">
        <f t="shared" si="29"/>
      </c>
      <c r="N278" s="48">
        <f t="shared" si="27"/>
      </c>
      <c r="O278" s="48">
        <f t="shared" si="28"/>
      </c>
      <c r="P278" s="71"/>
    </row>
    <row r="279" spans="1:16" ht="12.75">
      <c r="A279" s="9">
        <f t="shared" si="30"/>
        <v>272</v>
      </c>
      <c r="I279" s="48"/>
      <c r="K279" s="22">
        <f t="shared" si="25"/>
      </c>
      <c r="L279" s="32">
        <f t="shared" si="26"/>
      </c>
      <c r="M279" s="48">
        <f t="shared" si="29"/>
      </c>
      <c r="N279" s="48">
        <f t="shared" si="27"/>
      </c>
      <c r="O279" s="48">
        <f t="shared" si="28"/>
      </c>
      <c r="P279" s="71"/>
    </row>
    <row r="280" spans="1:16" ht="12.75">
      <c r="A280" s="9">
        <f t="shared" si="30"/>
        <v>273</v>
      </c>
      <c r="I280" s="48"/>
      <c r="K280" s="22">
        <f t="shared" si="25"/>
      </c>
      <c r="L280" s="32">
        <f t="shared" si="26"/>
      </c>
      <c r="M280" s="48">
        <f t="shared" si="29"/>
      </c>
      <c r="N280" s="48">
        <f t="shared" si="27"/>
      </c>
      <c r="O280" s="48">
        <f t="shared" si="28"/>
      </c>
      <c r="P280" s="71"/>
    </row>
    <row r="281" spans="1:16" ht="12.75">
      <c r="A281" s="9">
        <f t="shared" si="30"/>
        <v>274</v>
      </c>
      <c r="I281" s="48"/>
      <c r="K281" s="22">
        <f t="shared" si="25"/>
      </c>
      <c r="L281" s="32">
        <f t="shared" si="26"/>
      </c>
      <c r="M281" s="48">
        <f t="shared" si="29"/>
      </c>
      <c r="N281" s="48">
        <f t="shared" si="27"/>
      </c>
      <c r="O281" s="48">
        <f t="shared" si="28"/>
      </c>
      <c r="P281" s="71"/>
    </row>
    <row r="282" spans="1:16" ht="12.75">
      <c r="A282" s="9">
        <f t="shared" si="30"/>
        <v>275</v>
      </c>
      <c r="I282" s="48"/>
      <c r="K282" s="22">
        <f t="shared" si="25"/>
      </c>
      <c r="L282" s="32">
        <f t="shared" si="26"/>
      </c>
      <c r="M282" s="48">
        <f t="shared" si="29"/>
      </c>
      <c r="N282" s="48">
        <f t="shared" si="27"/>
      </c>
      <c r="O282" s="48">
        <f t="shared" si="28"/>
      </c>
      <c r="P282" s="71"/>
    </row>
    <row r="283" spans="1:16" ht="12.75">
      <c r="A283" s="9">
        <f t="shared" si="30"/>
        <v>276</v>
      </c>
      <c r="I283" s="48"/>
      <c r="K283" s="22">
        <f t="shared" si="25"/>
      </c>
      <c r="L283" s="32">
        <f t="shared" si="26"/>
      </c>
      <c r="M283" s="48">
        <f t="shared" si="29"/>
      </c>
      <c r="N283" s="48">
        <f t="shared" si="27"/>
      </c>
      <c r="O283" s="48">
        <f t="shared" si="28"/>
      </c>
      <c r="P283" s="71"/>
    </row>
    <row r="284" spans="1:16" ht="12.75">
      <c r="A284" s="9">
        <f t="shared" si="30"/>
        <v>277</v>
      </c>
      <c r="I284" s="48"/>
      <c r="K284" s="22">
        <f t="shared" si="25"/>
      </c>
      <c r="L284" s="32">
        <f t="shared" si="26"/>
      </c>
      <c r="M284" s="48">
        <f t="shared" si="29"/>
      </c>
      <c r="N284" s="48">
        <f t="shared" si="27"/>
      </c>
      <c r="O284" s="48">
        <f t="shared" si="28"/>
      </c>
      <c r="P284" s="71"/>
    </row>
    <row r="285" spans="1:16" ht="12.75">
      <c r="A285" s="9">
        <f t="shared" si="30"/>
        <v>278</v>
      </c>
      <c r="I285" s="48"/>
      <c r="K285" s="22">
        <f t="shared" si="25"/>
      </c>
      <c r="L285" s="32">
        <f t="shared" si="26"/>
      </c>
      <c r="M285" s="48">
        <f t="shared" si="29"/>
      </c>
      <c r="N285" s="48">
        <f t="shared" si="27"/>
      </c>
      <c r="O285" s="48">
        <f t="shared" si="28"/>
      </c>
      <c r="P285" s="71"/>
    </row>
    <row r="286" spans="1:16" ht="12.75">
      <c r="A286" s="9">
        <f t="shared" si="30"/>
        <v>279</v>
      </c>
      <c r="I286" s="48"/>
      <c r="K286" s="22">
        <f t="shared" si="25"/>
      </c>
      <c r="L286" s="32">
        <f t="shared" si="26"/>
      </c>
      <c r="M286" s="48">
        <f t="shared" si="29"/>
      </c>
      <c r="N286" s="48">
        <f t="shared" si="27"/>
      </c>
      <c r="O286" s="48">
        <f t="shared" si="28"/>
      </c>
      <c r="P286" s="71"/>
    </row>
    <row r="287" spans="1:16" ht="12.75">
      <c r="A287" s="9">
        <f t="shared" si="30"/>
        <v>280</v>
      </c>
      <c r="I287" s="48"/>
      <c r="K287" s="22">
        <f t="shared" si="25"/>
      </c>
      <c r="L287" s="32">
        <f t="shared" si="26"/>
      </c>
      <c r="M287" s="48">
        <f t="shared" si="29"/>
      </c>
      <c r="N287" s="48">
        <f t="shared" si="27"/>
      </c>
      <c r="O287" s="48">
        <f t="shared" si="28"/>
      </c>
      <c r="P287" s="71"/>
    </row>
    <row r="288" spans="1:16" ht="12.75">
      <c r="A288" s="9">
        <f t="shared" si="30"/>
        <v>281</v>
      </c>
      <c r="I288" s="48"/>
      <c r="K288" s="22">
        <f t="shared" si="25"/>
      </c>
      <c r="L288" s="32">
        <f t="shared" si="26"/>
      </c>
      <c r="M288" s="48">
        <f t="shared" si="29"/>
      </c>
      <c r="N288" s="48">
        <f t="shared" si="27"/>
      </c>
      <c r="O288" s="48">
        <f t="shared" si="28"/>
      </c>
      <c r="P288" s="71"/>
    </row>
    <row r="289" spans="1:16" ht="12.75">
      <c r="A289" s="9">
        <f t="shared" si="30"/>
        <v>282</v>
      </c>
      <c r="I289" s="48"/>
      <c r="K289" s="22">
        <f t="shared" si="25"/>
      </c>
      <c r="L289" s="32">
        <f t="shared" si="26"/>
      </c>
      <c r="M289" s="48">
        <f t="shared" si="29"/>
      </c>
      <c r="N289" s="48">
        <f t="shared" si="27"/>
      </c>
      <c r="O289" s="48">
        <f t="shared" si="28"/>
      </c>
      <c r="P289" s="71"/>
    </row>
    <row r="290" spans="1:16" ht="12.75">
      <c r="A290" s="9">
        <f t="shared" si="30"/>
        <v>283</v>
      </c>
      <c r="I290" s="48"/>
      <c r="K290" s="22">
        <f t="shared" si="25"/>
      </c>
      <c r="L290" s="32">
        <f t="shared" si="26"/>
      </c>
      <c r="M290" s="48">
        <f t="shared" si="29"/>
      </c>
      <c r="N290" s="48">
        <f t="shared" si="27"/>
      </c>
      <c r="O290" s="48">
        <f t="shared" si="28"/>
      </c>
      <c r="P290" s="71"/>
    </row>
    <row r="291" spans="1:16" ht="12.75">
      <c r="A291" s="9">
        <f t="shared" si="30"/>
        <v>284</v>
      </c>
      <c r="I291" s="48"/>
      <c r="K291" s="22">
        <f t="shared" si="25"/>
      </c>
      <c r="L291" s="32">
        <f t="shared" si="26"/>
      </c>
      <c r="M291" s="48">
        <f t="shared" si="29"/>
      </c>
      <c r="N291" s="48">
        <f t="shared" si="27"/>
      </c>
      <c r="O291" s="48">
        <f t="shared" si="28"/>
      </c>
      <c r="P291" s="71"/>
    </row>
    <row r="292" spans="1:16" ht="12.75">
      <c r="A292" s="9">
        <f t="shared" si="30"/>
        <v>285</v>
      </c>
      <c r="I292" s="48"/>
      <c r="K292" s="22">
        <f t="shared" si="25"/>
      </c>
      <c r="L292" s="32">
        <f t="shared" si="26"/>
      </c>
      <c r="M292" s="48">
        <f t="shared" si="29"/>
      </c>
      <c r="N292" s="48">
        <f t="shared" si="27"/>
      </c>
      <c r="O292" s="48">
        <f t="shared" si="28"/>
      </c>
      <c r="P292" s="71"/>
    </row>
    <row r="293" spans="1:16" ht="12.75">
      <c r="A293" s="9">
        <f t="shared" si="30"/>
        <v>286</v>
      </c>
      <c r="I293" s="48"/>
      <c r="K293" s="22">
        <f t="shared" si="25"/>
      </c>
      <c r="L293" s="32">
        <f t="shared" si="26"/>
      </c>
      <c r="M293" s="48">
        <f t="shared" si="29"/>
      </c>
      <c r="N293" s="48">
        <f t="shared" si="27"/>
      </c>
      <c r="O293" s="48">
        <f t="shared" si="28"/>
      </c>
      <c r="P293" s="71"/>
    </row>
    <row r="294" spans="1:16" ht="12.75">
      <c r="A294" s="9">
        <f t="shared" si="30"/>
        <v>287</v>
      </c>
      <c r="I294" s="48"/>
      <c r="K294" s="22">
        <f t="shared" si="25"/>
      </c>
      <c r="L294" s="32">
        <f t="shared" si="26"/>
      </c>
      <c r="M294" s="48">
        <f t="shared" si="29"/>
      </c>
      <c r="N294" s="48">
        <f t="shared" si="27"/>
      </c>
      <c r="O294" s="48">
        <f t="shared" si="28"/>
      </c>
      <c r="P294" s="71"/>
    </row>
    <row r="295" spans="1:16" ht="12.75">
      <c r="A295" s="9">
        <f t="shared" si="30"/>
        <v>288</v>
      </c>
      <c r="I295" s="48"/>
      <c r="K295" s="22">
        <f t="shared" si="25"/>
      </c>
      <c r="L295" s="32">
        <f t="shared" si="26"/>
      </c>
      <c r="M295" s="48">
        <f t="shared" si="29"/>
      </c>
      <c r="N295" s="48">
        <f t="shared" si="27"/>
      </c>
      <c r="O295" s="48">
        <f t="shared" si="28"/>
      </c>
      <c r="P295" s="71"/>
    </row>
    <row r="296" spans="1:16" ht="12.75">
      <c r="A296" s="9">
        <f t="shared" si="30"/>
        <v>289</v>
      </c>
      <c r="I296" s="48"/>
      <c r="K296" s="22">
        <f t="shared" si="25"/>
      </c>
      <c r="L296" s="32">
        <f t="shared" si="26"/>
      </c>
      <c r="M296" s="48">
        <f t="shared" si="29"/>
      </c>
      <c r="N296" s="48">
        <f t="shared" si="27"/>
      </c>
      <c r="O296" s="48">
        <f t="shared" si="28"/>
      </c>
      <c r="P296" s="71"/>
    </row>
    <row r="297" spans="1:16" ht="12.75">
      <c r="A297" s="9">
        <f t="shared" si="30"/>
        <v>290</v>
      </c>
      <c r="I297" s="48"/>
      <c r="K297" s="22">
        <f t="shared" si="25"/>
      </c>
      <c r="L297" s="32">
        <f t="shared" si="26"/>
      </c>
      <c r="M297" s="48">
        <f t="shared" si="29"/>
      </c>
      <c r="N297" s="48">
        <f t="shared" si="27"/>
      </c>
      <c r="O297" s="48">
        <f t="shared" si="28"/>
      </c>
      <c r="P297" s="71"/>
    </row>
    <row r="298" spans="1:16" ht="12.75">
      <c r="A298" s="9">
        <f t="shared" si="30"/>
        <v>291</v>
      </c>
      <c r="I298" s="48"/>
      <c r="K298" s="22">
        <f t="shared" si="25"/>
      </c>
      <c r="L298" s="32">
        <f t="shared" si="26"/>
      </c>
      <c r="M298" s="48">
        <f t="shared" si="29"/>
      </c>
      <c r="N298" s="48">
        <f t="shared" si="27"/>
      </c>
      <c r="O298" s="48">
        <f t="shared" si="28"/>
      </c>
      <c r="P298" s="71"/>
    </row>
    <row r="299" spans="1:16" ht="12.75">
      <c r="A299" s="9">
        <f t="shared" si="30"/>
        <v>292</v>
      </c>
      <c r="I299" s="48"/>
      <c r="K299" s="22">
        <f t="shared" si="25"/>
      </c>
      <c r="L299" s="32">
        <f t="shared" si="26"/>
      </c>
      <c r="M299" s="48">
        <f t="shared" si="29"/>
      </c>
      <c r="N299" s="48">
        <f t="shared" si="27"/>
      </c>
      <c r="O299" s="48">
        <f t="shared" si="28"/>
      </c>
      <c r="P299" s="71"/>
    </row>
    <row r="300" spans="1:16" ht="12.75">
      <c r="A300" s="9">
        <f t="shared" si="30"/>
        <v>293</v>
      </c>
      <c r="I300" s="48"/>
      <c r="K300" s="22">
        <f t="shared" si="25"/>
      </c>
      <c r="L300" s="32">
        <f t="shared" si="26"/>
      </c>
      <c r="M300" s="48">
        <f t="shared" si="29"/>
      </c>
      <c r="N300" s="48">
        <f t="shared" si="27"/>
      </c>
      <c r="O300" s="48">
        <f t="shared" si="28"/>
      </c>
      <c r="P300" s="71"/>
    </row>
    <row r="301" ht="12.75">
      <c r="I301" s="48"/>
    </row>
    <row r="302" ht="12.75">
      <c r="I302" s="48"/>
    </row>
    <row r="303" ht="12.75">
      <c r="I303" s="48"/>
    </row>
    <row r="304" ht="12.75">
      <c r="I304" s="48"/>
    </row>
    <row r="305" ht="12.75">
      <c r="I305" s="48"/>
    </row>
    <row r="306" ht="12.75">
      <c r="I306" s="48"/>
    </row>
    <row r="307" ht="12.75">
      <c r="I307" s="48"/>
    </row>
    <row r="308" ht="12.75">
      <c r="I308" s="48"/>
    </row>
    <row r="309" ht="12.75">
      <c r="I309" s="48"/>
    </row>
    <row r="310" ht="12.75">
      <c r="I310" s="48"/>
    </row>
    <row r="311" ht="12.75">
      <c r="I311" s="48"/>
    </row>
    <row r="312" ht="12.75">
      <c r="I312" s="48"/>
    </row>
    <row r="313" ht="12.75">
      <c r="I313" s="48"/>
    </row>
    <row r="314" ht="12.75">
      <c r="I314" s="48"/>
    </row>
    <row r="315" ht="12.75">
      <c r="I315" s="48"/>
    </row>
    <row r="316" ht="12.75">
      <c r="I316" s="48"/>
    </row>
    <row r="317" ht="12.75">
      <c r="I317" s="48"/>
    </row>
    <row r="318" ht="12.75">
      <c r="I318" s="48"/>
    </row>
    <row r="319" ht="12.75">
      <c r="I319" s="48"/>
    </row>
    <row r="320" ht="12.75">
      <c r="I320" s="48"/>
    </row>
    <row r="321" ht="12.75">
      <c r="I321" s="48"/>
    </row>
    <row r="322" ht="12.75">
      <c r="I322" s="48"/>
    </row>
    <row r="323" ht="12.75">
      <c r="I323" s="48"/>
    </row>
    <row r="324" ht="12.75">
      <c r="I324" s="48"/>
    </row>
    <row r="325" ht="12.75">
      <c r="I325" s="48"/>
    </row>
    <row r="326" ht="12.75">
      <c r="I326" s="48"/>
    </row>
    <row r="327" ht="12.75">
      <c r="I327" s="48"/>
    </row>
    <row r="328" ht="12.75">
      <c r="I328" s="48"/>
    </row>
    <row r="329" ht="12.75">
      <c r="I329" s="48"/>
    </row>
    <row r="330" ht="12.75">
      <c r="I330" s="48"/>
    </row>
    <row r="331" ht="12.75">
      <c r="I331" s="48"/>
    </row>
    <row r="332" ht="12.75">
      <c r="I332" s="48"/>
    </row>
    <row r="333" ht="12.75">
      <c r="I333" s="48"/>
    </row>
    <row r="334" ht="12.75">
      <c r="I334" s="48"/>
    </row>
    <row r="335" ht="12.75">
      <c r="I335" s="48"/>
    </row>
    <row r="336" ht="12.75">
      <c r="I336" s="48"/>
    </row>
    <row r="337" ht="12.75">
      <c r="I337" s="48"/>
    </row>
    <row r="338" ht="12.75">
      <c r="I338" s="48"/>
    </row>
    <row r="339" ht="12.75">
      <c r="I339" s="48"/>
    </row>
    <row r="340" ht="12.75">
      <c r="I340" s="48"/>
    </row>
    <row r="341" ht="12.75">
      <c r="I341" s="48"/>
    </row>
    <row r="342" ht="12.75">
      <c r="I342" s="48"/>
    </row>
    <row r="343" ht="12.75">
      <c r="I343" s="48"/>
    </row>
    <row r="344" ht="12.75">
      <c r="I344" s="48"/>
    </row>
    <row r="345" ht="12.75">
      <c r="I345" s="48"/>
    </row>
    <row r="346" ht="12.75">
      <c r="I346" s="48"/>
    </row>
    <row r="347" ht="12.75">
      <c r="I347" s="48"/>
    </row>
    <row r="348" ht="12.75">
      <c r="I348" s="48"/>
    </row>
    <row r="349" ht="12.75">
      <c r="I349" s="48"/>
    </row>
    <row r="350" ht="12.75">
      <c r="I350" s="48"/>
    </row>
    <row r="351" ht="12.75">
      <c r="I351" s="48"/>
    </row>
    <row r="352" ht="12.75">
      <c r="I352" s="48"/>
    </row>
    <row r="353" ht="12.75">
      <c r="I353" s="48"/>
    </row>
    <row r="354" ht="12.75">
      <c r="I354" s="48"/>
    </row>
    <row r="355" ht="12.75">
      <c r="I355" s="48"/>
    </row>
    <row r="356" ht="12.75">
      <c r="I356" s="48"/>
    </row>
    <row r="357" ht="12.75">
      <c r="I357" s="48"/>
    </row>
    <row r="358" ht="12.75">
      <c r="I358" s="48"/>
    </row>
    <row r="359" ht="12.75">
      <c r="I359" s="48"/>
    </row>
    <row r="360" ht="12.75">
      <c r="I360" s="48"/>
    </row>
    <row r="361" ht="12.75">
      <c r="I361" s="48"/>
    </row>
    <row r="362" ht="12.75">
      <c r="I362" s="48"/>
    </row>
    <row r="363" ht="12.75">
      <c r="I363" s="48"/>
    </row>
    <row r="364" ht="12.75">
      <c r="I364" s="48"/>
    </row>
    <row r="365" ht="12.75">
      <c r="I365" s="48"/>
    </row>
    <row r="366" ht="12.75">
      <c r="I366" s="48"/>
    </row>
    <row r="367" ht="12.75">
      <c r="I367" s="48"/>
    </row>
    <row r="368" ht="12.75">
      <c r="I368" s="48"/>
    </row>
    <row r="369" ht="12.75">
      <c r="I369" s="48"/>
    </row>
    <row r="370" ht="12.75">
      <c r="I370" s="48"/>
    </row>
    <row r="371" ht="12.75">
      <c r="I371" s="48"/>
    </row>
    <row r="372" ht="12.75">
      <c r="I372" s="48"/>
    </row>
    <row r="373" ht="12.75">
      <c r="I373" s="48"/>
    </row>
    <row r="374" ht="12.75">
      <c r="I374" s="48"/>
    </row>
    <row r="375" ht="12.75">
      <c r="I375" s="48"/>
    </row>
    <row r="376" ht="12.75">
      <c r="I376" s="48"/>
    </row>
    <row r="377" ht="12.75">
      <c r="I377" s="48"/>
    </row>
    <row r="378" ht="12.75">
      <c r="I378" s="48"/>
    </row>
    <row r="379" ht="12.75">
      <c r="I379" s="48"/>
    </row>
    <row r="380" ht="12.75">
      <c r="I380" s="48"/>
    </row>
    <row r="381" ht="12.75">
      <c r="I381" s="48"/>
    </row>
    <row r="382" ht="12.75">
      <c r="I382" s="48"/>
    </row>
    <row r="383" ht="12.75">
      <c r="I383" s="48"/>
    </row>
    <row r="384" ht="12.75">
      <c r="I384" s="48"/>
    </row>
    <row r="385" ht="12.75">
      <c r="I385" s="48"/>
    </row>
    <row r="386" ht="12.75">
      <c r="I386" s="48"/>
    </row>
    <row r="387" ht="12.75">
      <c r="I387" s="48"/>
    </row>
    <row r="388" ht="12.75">
      <c r="I388" s="48"/>
    </row>
    <row r="389" ht="12.75">
      <c r="I389" s="48"/>
    </row>
    <row r="390" ht="12.75">
      <c r="I390" s="48"/>
    </row>
    <row r="391" ht="12.75">
      <c r="I391" s="48"/>
    </row>
    <row r="392" ht="12.75">
      <c r="I392" s="48"/>
    </row>
    <row r="393" ht="12.75">
      <c r="I393" s="48"/>
    </row>
    <row r="394" ht="12.75">
      <c r="I394" s="48"/>
    </row>
    <row r="395" ht="12.75">
      <c r="I395" s="48"/>
    </row>
    <row r="396" ht="12.75">
      <c r="I396" s="48"/>
    </row>
    <row r="397" ht="12.75">
      <c r="I397" s="48"/>
    </row>
    <row r="398" ht="12.75">
      <c r="I398" s="48"/>
    </row>
    <row r="399" ht="12.75">
      <c r="I399" s="48"/>
    </row>
    <row r="400" ht="12.75">
      <c r="I400" s="48"/>
    </row>
    <row r="401" ht="12.75">
      <c r="I401" s="48"/>
    </row>
    <row r="402" ht="12.75">
      <c r="I402" s="48"/>
    </row>
    <row r="403" ht="12.75">
      <c r="I403" s="48"/>
    </row>
    <row r="404" ht="12.75">
      <c r="I404" s="48"/>
    </row>
    <row r="405" ht="12.75">
      <c r="I405" s="48"/>
    </row>
    <row r="406" ht="12.75">
      <c r="I406" s="48"/>
    </row>
    <row r="407" ht="12.75">
      <c r="I407" s="48"/>
    </row>
    <row r="408" ht="12.75">
      <c r="I408" s="48"/>
    </row>
    <row r="409" ht="12.75">
      <c r="I409" s="48"/>
    </row>
    <row r="410" ht="12.75">
      <c r="I410" s="48"/>
    </row>
    <row r="411" ht="12.75">
      <c r="I411" s="48"/>
    </row>
    <row r="412" ht="12.75">
      <c r="I412" s="48"/>
    </row>
    <row r="413" ht="12.75">
      <c r="I413" s="48"/>
    </row>
    <row r="414" ht="12.75">
      <c r="I414" s="48"/>
    </row>
    <row r="415" ht="12.75">
      <c r="I415" s="48"/>
    </row>
    <row r="416" ht="12.75">
      <c r="I416" s="48"/>
    </row>
    <row r="417" ht="12.75">
      <c r="I417" s="48"/>
    </row>
    <row r="418" ht="12.75">
      <c r="I418" s="48"/>
    </row>
    <row r="419" ht="12.75">
      <c r="I419" s="48"/>
    </row>
    <row r="420" ht="12.75">
      <c r="I420" s="48"/>
    </row>
    <row r="421" ht="12.75">
      <c r="I421" s="48"/>
    </row>
    <row r="422" ht="12.75">
      <c r="I422" s="48"/>
    </row>
    <row r="423" ht="12.75">
      <c r="I423" s="48"/>
    </row>
    <row r="424" ht="12.75">
      <c r="I424" s="48"/>
    </row>
    <row r="425" ht="12.75">
      <c r="I425" s="48"/>
    </row>
    <row r="426" ht="12.75">
      <c r="I426" s="48"/>
    </row>
    <row r="427" ht="12.75">
      <c r="I427" s="48"/>
    </row>
    <row r="428" ht="12.75">
      <c r="I428" s="48"/>
    </row>
    <row r="429" ht="12.75">
      <c r="I429" s="48"/>
    </row>
    <row r="430" ht="12.75">
      <c r="I430" s="48"/>
    </row>
    <row r="431" ht="12.75">
      <c r="I431" s="48"/>
    </row>
    <row r="432" ht="12.75">
      <c r="I432" s="48"/>
    </row>
    <row r="433" ht="12.75">
      <c r="I433" s="48"/>
    </row>
    <row r="434" ht="12.75">
      <c r="I434" s="48"/>
    </row>
    <row r="435" ht="12.75">
      <c r="I435" s="48"/>
    </row>
    <row r="436" ht="12.75">
      <c r="I436" s="48"/>
    </row>
    <row r="437" ht="12.75">
      <c r="I437" s="48"/>
    </row>
    <row r="438" ht="12.75">
      <c r="I438" s="48"/>
    </row>
    <row r="439" ht="12.75">
      <c r="I439" s="48"/>
    </row>
    <row r="440" ht="12.75">
      <c r="I440" s="48"/>
    </row>
    <row r="441" ht="12.75">
      <c r="I441" s="48"/>
    </row>
    <row r="442" ht="12.75">
      <c r="I442" s="48"/>
    </row>
    <row r="443" ht="12.75">
      <c r="I443" s="48"/>
    </row>
    <row r="444" ht="12.75">
      <c r="I444" s="48"/>
    </row>
    <row r="445" ht="12.75">
      <c r="I445" s="48"/>
    </row>
    <row r="446" ht="12.75">
      <c r="I446" s="48"/>
    </row>
    <row r="447" ht="12.75">
      <c r="I447" s="48"/>
    </row>
    <row r="448" ht="12.75">
      <c r="I448" s="48"/>
    </row>
    <row r="449" ht="12.75">
      <c r="I449" s="48"/>
    </row>
    <row r="450" ht="12.75">
      <c r="I450" s="48"/>
    </row>
    <row r="451" ht="12.75">
      <c r="I451" s="48"/>
    </row>
    <row r="452" ht="12.75">
      <c r="I452" s="48"/>
    </row>
    <row r="453" ht="12.75">
      <c r="I453" s="48"/>
    </row>
    <row r="454" ht="12.75">
      <c r="I454" s="48"/>
    </row>
    <row r="455" ht="12.75">
      <c r="I455" s="48"/>
    </row>
    <row r="456" ht="12.75">
      <c r="I456" s="48"/>
    </row>
    <row r="457" ht="12.75">
      <c r="I457" s="48"/>
    </row>
    <row r="458" ht="12.75">
      <c r="I458" s="48"/>
    </row>
    <row r="459" ht="12.75">
      <c r="I459" s="48"/>
    </row>
    <row r="460" ht="12.75">
      <c r="I460" s="48"/>
    </row>
    <row r="461" ht="12.75">
      <c r="I461" s="48"/>
    </row>
    <row r="462" ht="12.75">
      <c r="I462" s="48"/>
    </row>
    <row r="463" ht="12.75">
      <c r="I463" s="48"/>
    </row>
    <row r="464" ht="12.75">
      <c r="I464" s="48"/>
    </row>
    <row r="465" ht="12.75">
      <c r="I465" s="48"/>
    </row>
    <row r="466" ht="12.75">
      <c r="I466" s="48"/>
    </row>
    <row r="467" ht="12.75">
      <c r="I467" s="48"/>
    </row>
    <row r="468" ht="12.75">
      <c r="I468" s="48"/>
    </row>
    <row r="469" ht="12.75">
      <c r="I469" s="48"/>
    </row>
    <row r="470" ht="12.75">
      <c r="I470" s="48"/>
    </row>
    <row r="471" ht="12.75">
      <c r="I471" s="48"/>
    </row>
    <row r="472" ht="12.75">
      <c r="I472" s="48"/>
    </row>
    <row r="473" ht="12.75">
      <c r="I473" s="48"/>
    </row>
    <row r="474" ht="12.75">
      <c r="I474" s="48"/>
    </row>
    <row r="475" ht="12.75">
      <c r="I475" s="48"/>
    </row>
    <row r="476" ht="12.75">
      <c r="I476" s="48"/>
    </row>
    <row r="477" ht="12.75">
      <c r="I477" s="48"/>
    </row>
    <row r="478" ht="12.75">
      <c r="I478" s="48"/>
    </row>
    <row r="479" ht="12.75">
      <c r="I479" s="48"/>
    </row>
    <row r="480" ht="12.75">
      <c r="I480" s="48"/>
    </row>
    <row r="481" ht="12.75">
      <c r="I481" s="48"/>
    </row>
    <row r="482" ht="12.75">
      <c r="I482" s="48"/>
    </row>
    <row r="483" ht="12.75">
      <c r="I483" s="48"/>
    </row>
    <row r="484" ht="12.75">
      <c r="I484" s="48"/>
    </row>
    <row r="485" ht="12.75">
      <c r="I485" s="48"/>
    </row>
    <row r="486" ht="12.75">
      <c r="I486" s="48"/>
    </row>
    <row r="487" ht="12.75">
      <c r="I487" s="48"/>
    </row>
    <row r="488" ht="12.75">
      <c r="I488" s="48"/>
    </row>
    <row r="489" ht="12.75">
      <c r="I489" s="48"/>
    </row>
    <row r="490" ht="12.75">
      <c r="I490" s="48"/>
    </row>
    <row r="491" ht="12.75">
      <c r="I491" s="48"/>
    </row>
    <row r="492" ht="12.75">
      <c r="I492" s="48"/>
    </row>
    <row r="493" ht="12.75">
      <c r="I493" s="48"/>
    </row>
    <row r="494" ht="12.75">
      <c r="I494" s="48"/>
    </row>
    <row r="495" ht="12.75">
      <c r="I495" s="48"/>
    </row>
    <row r="496" ht="12.75">
      <c r="I496" s="48"/>
    </row>
    <row r="497" ht="12.75">
      <c r="I497" s="48"/>
    </row>
    <row r="498" ht="12.75">
      <c r="I498" s="48"/>
    </row>
    <row r="499" ht="12.75">
      <c r="I499" s="48"/>
    </row>
    <row r="500" ht="12.75">
      <c r="I500" s="48"/>
    </row>
    <row r="501" ht="12.75">
      <c r="I501" s="48"/>
    </row>
    <row r="502" ht="12.75">
      <c r="I502" s="48"/>
    </row>
    <row r="503" ht="12.75">
      <c r="I503" s="48"/>
    </row>
    <row r="504" ht="12.75">
      <c r="I504" s="48"/>
    </row>
    <row r="505" ht="12.75">
      <c r="I505" s="48"/>
    </row>
    <row r="506" ht="12.75">
      <c r="I506" s="48"/>
    </row>
    <row r="507" ht="12.75">
      <c r="I507" s="48"/>
    </row>
    <row r="508" ht="12.75">
      <c r="I508" s="48"/>
    </row>
    <row r="509" ht="12.75">
      <c r="I509" s="48"/>
    </row>
    <row r="510" ht="12.75">
      <c r="I510" s="48"/>
    </row>
    <row r="511" ht="12.75">
      <c r="I511" s="48"/>
    </row>
    <row r="512" ht="12.75">
      <c r="I512" s="48"/>
    </row>
    <row r="513" ht="12.75">
      <c r="I513" s="48"/>
    </row>
    <row r="514" ht="12.75">
      <c r="I514" s="48"/>
    </row>
    <row r="515" ht="12.75">
      <c r="I515" s="48"/>
    </row>
    <row r="516" ht="12.75">
      <c r="I516" s="48"/>
    </row>
    <row r="517" ht="12.75">
      <c r="I517" s="48"/>
    </row>
    <row r="518" ht="12.75">
      <c r="I518" s="48"/>
    </row>
    <row r="519" ht="12.75">
      <c r="I519" s="48"/>
    </row>
    <row r="520" ht="12.75">
      <c r="I520" s="48"/>
    </row>
    <row r="521" ht="12.75">
      <c r="I521" s="48"/>
    </row>
    <row r="522" ht="12.75">
      <c r="I522" s="48"/>
    </row>
    <row r="523" ht="12.75">
      <c r="I523" s="48"/>
    </row>
    <row r="524" ht="12.75">
      <c r="I524" s="48"/>
    </row>
    <row r="525" ht="12.75">
      <c r="I525" s="48"/>
    </row>
    <row r="526" ht="12.75">
      <c r="I526" s="48"/>
    </row>
    <row r="527" ht="12.75">
      <c r="I527" s="48"/>
    </row>
    <row r="528" ht="12.75">
      <c r="I528" s="48"/>
    </row>
    <row r="529" ht="12.75">
      <c r="I529" s="48"/>
    </row>
    <row r="530" ht="12.75">
      <c r="I530" s="48"/>
    </row>
    <row r="531" ht="12.75">
      <c r="I531" s="48"/>
    </row>
    <row r="532" ht="12.75">
      <c r="I532" s="48"/>
    </row>
    <row r="533" ht="12.75">
      <c r="I533" s="48"/>
    </row>
    <row r="534" ht="12.75">
      <c r="I534" s="48"/>
    </row>
    <row r="535" ht="12.75">
      <c r="I535" s="48"/>
    </row>
    <row r="536" ht="12.75">
      <c r="I536" s="48"/>
    </row>
    <row r="537" ht="12.75">
      <c r="I537" s="48"/>
    </row>
    <row r="538" ht="12.75">
      <c r="I538" s="48"/>
    </row>
    <row r="539" ht="12.75">
      <c r="I539" s="48"/>
    </row>
    <row r="540" ht="12.75">
      <c r="I540" s="48"/>
    </row>
    <row r="541" ht="12.75">
      <c r="I541" s="48"/>
    </row>
    <row r="542" ht="12.75">
      <c r="I542" s="48"/>
    </row>
    <row r="543" ht="12.75">
      <c r="I543" s="48"/>
    </row>
    <row r="544" ht="12.75">
      <c r="I544" s="48"/>
    </row>
    <row r="545" ht="12.75">
      <c r="I545" s="48"/>
    </row>
    <row r="546" ht="12.75">
      <c r="I546" s="48"/>
    </row>
    <row r="547" ht="12.75">
      <c r="I547" s="48"/>
    </row>
    <row r="548" ht="12.75">
      <c r="I548" s="48"/>
    </row>
    <row r="549" ht="12.75">
      <c r="I549" s="48"/>
    </row>
    <row r="550" ht="12.75">
      <c r="I550" s="48"/>
    </row>
    <row r="551" ht="12.75">
      <c r="I551" s="48"/>
    </row>
    <row r="552" ht="12.75">
      <c r="I552" s="48"/>
    </row>
    <row r="553" ht="12.75">
      <c r="I553" s="48"/>
    </row>
    <row r="554" ht="12.75">
      <c r="I554" s="48"/>
    </row>
    <row r="555" ht="12.75">
      <c r="I555" s="48"/>
    </row>
    <row r="556" ht="12.75">
      <c r="I556" s="48"/>
    </row>
    <row r="557" ht="12.75">
      <c r="I557" s="48"/>
    </row>
    <row r="558" ht="12.75">
      <c r="I558" s="48"/>
    </row>
    <row r="559" ht="12.75">
      <c r="I559" s="48"/>
    </row>
    <row r="560" ht="12.75">
      <c r="I560" s="48"/>
    </row>
    <row r="561" ht="12.75">
      <c r="I561" s="48"/>
    </row>
    <row r="562" ht="12.75">
      <c r="I562" s="48"/>
    </row>
    <row r="563" ht="12.75">
      <c r="I563" s="48"/>
    </row>
    <row r="564" ht="12.75">
      <c r="I564" s="48"/>
    </row>
    <row r="565" ht="12.75">
      <c r="I565" s="48"/>
    </row>
    <row r="566" ht="12.75">
      <c r="I566" s="48"/>
    </row>
    <row r="567" ht="12.75">
      <c r="I567" s="48"/>
    </row>
    <row r="568" ht="12.75">
      <c r="I568" s="48"/>
    </row>
    <row r="569" ht="12.75">
      <c r="I569" s="48"/>
    </row>
    <row r="570" ht="12.75">
      <c r="I570" s="48"/>
    </row>
    <row r="571" ht="12.75">
      <c r="I571" s="48"/>
    </row>
    <row r="572" ht="12.75">
      <c r="I572" s="48"/>
    </row>
    <row r="573" ht="12.75">
      <c r="I573" s="48"/>
    </row>
    <row r="574" ht="12.75">
      <c r="I574" s="48"/>
    </row>
    <row r="575" ht="12.75">
      <c r="I575" s="48"/>
    </row>
    <row r="576" ht="12.75">
      <c r="I576" s="48"/>
    </row>
    <row r="577" ht="12.75">
      <c r="I577" s="48"/>
    </row>
    <row r="578" ht="12.75">
      <c r="I578" s="48"/>
    </row>
    <row r="579" ht="12.75">
      <c r="I579" s="48"/>
    </row>
    <row r="580" ht="12.75">
      <c r="I580" s="48"/>
    </row>
    <row r="581" ht="12.75">
      <c r="I581" s="48"/>
    </row>
    <row r="582" ht="12.75">
      <c r="I582" s="48"/>
    </row>
    <row r="583" ht="12.75">
      <c r="I583" s="48"/>
    </row>
    <row r="584" ht="12.75">
      <c r="I584" s="48"/>
    </row>
    <row r="585" ht="12.75">
      <c r="I585" s="48"/>
    </row>
    <row r="586" ht="12.75">
      <c r="I586" s="48"/>
    </row>
    <row r="587" ht="12.75">
      <c r="I587" s="48"/>
    </row>
    <row r="588" ht="12.75">
      <c r="I588" s="48"/>
    </row>
    <row r="589" ht="12.75">
      <c r="I589" s="48"/>
    </row>
    <row r="590" ht="12.75">
      <c r="I590" s="48"/>
    </row>
    <row r="591" ht="12.75">
      <c r="I591" s="48"/>
    </row>
    <row r="592" ht="12.75">
      <c r="I592" s="48"/>
    </row>
    <row r="593" ht="12.75">
      <c r="I593" s="48"/>
    </row>
    <row r="594" ht="12.75">
      <c r="I594" s="48"/>
    </row>
    <row r="595" ht="12.75">
      <c r="I595" s="48"/>
    </row>
    <row r="596" ht="12.75">
      <c r="I596" s="48"/>
    </row>
    <row r="597" ht="12.75">
      <c r="I597" s="48"/>
    </row>
    <row r="598" ht="12.75">
      <c r="I598" s="48"/>
    </row>
    <row r="599" ht="12.75">
      <c r="I599" s="48"/>
    </row>
    <row r="600" ht="12.75">
      <c r="I600" s="48"/>
    </row>
    <row r="601" ht="12.75">
      <c r="I601" s="48"/>
    </row>
    <row r="602" ht="12.75">
      <c r="I602" s="48"/>
    </row>
    <row r="603" ht="12.75">
      <c r="I603" s="48"/>
    </row>
    <row r="604" ht="12.75">
      <c r="I604" s="48"/>
    </row>
    <row r="605" ht="12.75">
      <c r="I605" s="48"/>
    </row>
    <row r="606" ht="12.75">
      <c r="I606" s="48"/>
    </row>
    <row r="607" ht="12.75">
      <c r="I607" s="48"/>
    </row>
    <row r="608" ht="12.75">
      <c r="I608" s="48"/>
    </row>
    <row r="609" ht="12.75">
      <c r="I609" s="48"/>
    </row>
    <row r="610" ht="12.75">
      <c r="I610" s="48"/>
    </row>
    <row r="611" ht="12.75">
      <c r="I611" s="48"/>
    </row>
    <row r="612" ht="12.75">
      <c r="I612" s="48"/>
    </row>
    <row r="613" ht="12.75">
      <c r="I613" s="48"/>
    </row>
    <row r="614" ht="12.75">
      <c r="I614" s="48"/>
    </row>
    <row r="615" ht="12.75">
      <c r="I615" s="48"/>
    </row>
    <row r="616" ht="12.75">
      <c r="I616" s="48"/>
    </row>
    <row r="617" ht="12.75">
      <c r="I617" s="48"/>
    </row>
    <row r="618" ht="12.75">
      <c r="I618" s="48"/>
    </row>
    <row r="619" ht="12.75">
      <c r="I619" s="48"/>
    </row>
    <row r="620" ht="12.75">
      <c r="I620" s="48"/>
    </row>
    <row r="621" ht="12.75">
      <c r="I621" s="48"/>
    </row>
    <row r="622" ht="12.75">
      <c r="I622" s="48"/>
    </row>
    <row r="623" ht="12.75">
      <c r="I623" s="48"/>
    </row>
    <row r="624" ht="12.75">
      <c r="I624" s="48"/>
    </row>
    <row r="625" ht="12.75">
      <c r="I625" s="48"/>
    </row>
    <row r="626" ht="12.75">
      <c r="I626" s="48"/>
    </row>
    <row r="627" ht="12.75">
      <c r="I627" s="48"/>
    </row>
    <row r="628" ht="12.75">
      <c r="I628" s="48"/>
    </row>
    <row r="629" ht="12.75">
      <c r="I629" s="48"/>
    </row>
    <row r="630" ht="12.75">
      <c r="I630" s="48"/>
    </row>
    <row r="631" ht="12.75">
      <c r="I631" s="48"/>
    </row>
    <row r="632" ht="12.75">
      <c r="I632" s="48"/>
    </row>
    <row r="633" ht="12.75">
      <c r="I633" s="48"/>
    </row>
    <row r="634" ht="12.75">
      <c r="I634" s="48"/>
    </row>
    <row r="635" ht="12.75">
      <c r="I635" s="48"/>
    </row>
    <row r="636" ht="12.75">
      <c r="I636" s="48"/>
    </row>
    <row r="637" ht="12.75">
      <c r="I637" s="48"/>
    </row>
    <row r="638" ht="12.75">
      <c r="I638" s="48"/>
    </row>
    <row r="639" ht="12.75">
      <c r="I639" s="48"/>
    </row>
    <row r="640" ht="12.75">
      <c r="I640" s="48"/>
    </row>
    <row r="641" ht="12.75">
      <c r="I641" s="48"/>
    </row>
    <row r="642" ht="12.75">
      <c r="I642" s="48"/>
    </row>
    <row r="643" ht="12.75">
      <c r="I643" s="48"/>
    </row>
    <row r="644" ht="12.75">
      <c r="I644" s="48"/>
    </row>
    <row r="645" ht="12.75">
      <c r="I645" s="48"/>
    </row>
    <row r="646" ht="12.75">
      <c r="I646" s="48"/>
    </row>
    <row r="647" ht="12.75">
      <c r="I647" s="48"/>
    </row>
    <row r="648" ht="12.75">
      <c r="I648" s="48"/>
    </row>
    <row r="649" ht="12.75">
      <c r="I649" s="48"/>
    </row>
    <row r="650" ht="12.75">
      <c r="I650" s="48"/>
    </row>
    <row r="651" ht="12.75">
      <c r="I651" s="48"/>
    </row>
    <row r="652" ht="12.75">
      <c r="I652" s="48"/>
    </row>
    <row r="653" ht="12.75">
      <c r="I653" s="48"/>
    </row>
    <row r="654" ht="12.75">
      <c r="I654" s="48"/>
    </row>
    <row r="655" ht="12.75">
      <c r="I655" s="48"/>
    </row>
    <row r="656" ht="12.75">
      <c r="I656" s="48"/>
    </row>
    <row r="657" ht="12.75">
      <c r="I657" s="48"/>
    </row>
    <row r="658" ht="12.75">
      <c r="I658" s="48"/>
    </row>
    <row r="659" ht="12.75">
      <c r="I659" s="48"/>
    </row>
    <row r="660" ht="12.75">
      <c r="I660" s="48"/>
    </row>
    <row r="661" ht="12.75">
      <c r="I661" s="48"/>
    </row>
    <row r="662" ht="12.75">
      <c r="I662" s="48"/>
    </row>
    <row r="663" ht="12.75">
      <c r="I663" s="48"/>
    </row>
    <row r="664" ht="12.75">
      <c r="I664" s="48"/>
    </row>
    <row r="665" ht="12.75">
      <c r="I665" s="48"/>
    </row>
    <row r="666" ht="12.75">
      <c r="I666" s="48"/>
    </row>
    <row r="667" ht="12.75">
      <c r="I667" s="48"/>
    </row>
    <row r="668" ht="12.75">
      <c r="I668" s="48"/>
    </row>
    <row r="669" ht="12.75">
      <c r="I669" s="48"/>
    </row>
    <row r="670" ht="12.75">
      <c r="I670" s="48"/>
    </row>
    <row r="671" ht="12.75">
      <c r="I671" s="48"/>
    </row>
    <row r="672" ht="12.75">
      <c r="I672" s="48"/>
    </row>
    <row r="673" ht="12.75">
      <c r="I673" s="48"/>
    </row>
    <row r="674" ht="12.75">
      <c r="I674" s="48"/>
    </row>
    <row r="675" ht="12.75">
      <c r="I675" s="48"/>
    </row>
    <row r="676" ht="12.75">
      <c r="I676" s="48"/>
    </row>
    <row r="677" ht="12.75">
      <c r="I677" s="48"/>
    </row>
    <row r="678" ht="12.75">
      <c r="I678" s="48"/>
    </row>
    <row r="679" ht="12.75">
      <c r="I679" s="48"/>
    </row>
    <row r="680" ht="12.75">
      <c r="I680" s="48"/>
    </row>
    <row r="681" ht="12.75">
      <c r="I681" s="48"/>
    </row>
    <row r="682" ht="12.75">
      <c r="I682" s="48"/>
    </row>
    <row r="683" ht="12.75">
      <c r="I683" s="48"/>
    </row>
    <row r="684" ht="12.75">
      <c r="I684" s="48"/>
    </row>
    <row r="685" ht="12.75">
      <c r="I685" s="48"/>
    </row>
    <row r="686" ht="12.75">
      <c r="I686" s="48"/>
    </row>
    <row r="687" ht="12.75">
      <c r="I687" s="48"/>
    </row>
    <row r="688" ht="12.75">
      <c r="I688" s="48"/>
    </row>
    <row r="689" ht="12.75">
      <c r="I689" s="48"/>
    </row>
    <row r="690" ht="12.75">
      <c r="I690" s="48"/>
    </row>
    <row r="691" ht="12.75">
      <c r="I691" s="48"/>
    </row>
    <row r="692" ht="12.75">
      <c r="I692" s="48"/>
    </row>
    <row r="693" ht="12.75">
      <c r="I693" s="48"/>
    </row>
    <row r="694" ht="12.75">
      <c r="I694" s="48"/>
    </row>
    <row r="695" ht="12.75">
      <c r="I695" s="48"/>
    </row>
    <row r="696" ht="12.75">
      <c r="I696" s="48"/>
    </row>
    <row r="697" ht="12.75">
      <c r="I697" s="48"/>
    </row>
    <row r="698" ht="12.75">
      <c r="I698" s="48"/>
    </row>
    <row r="699" ht="12.75">
      <c r="I699" s="48"/>
    </row>
    <row r="700" ht="12.75">
      <c r="I700" s="48"/>
    </row>
    <row r="701" ht="12.75">
      <c r="I701" s="48"/>
    </row>
    <row r="702" ht="12.75">
      <c r="I702" s="48"/>
    </row>
    <row r="703" ht="12.75">
      <c r="I703" s="48"/>
    </row>
    <row r="704" ht="12.75">
      <c r="I704" s="48"/>
    </row>
    <row r="705" ht="12.75">
      <c r="I705" s="48"/>
    </row>
    <row r="706" ht="12.75">
      <c r="I706" s="48"/>
    </row>
    <row r="707" ht="12.75">
      <c r="I707" s="48"/>
    </row>
    <row r="708" ht="12.75">
      <c r="I708" s="48"/>
    </row>
    <row r="709" ht="12.75">
      <c r="I709" s="48"/>
    </row>
    <row r="710" ht="12.75">
      <c r="I710" s="48"/>
    </row>
    <row r="711" ht="12.75">
      <c r="I711" s="48"/>
    </row>
    <row r="712" ht="12.75">
      <c r="I712" s="48"/>
    </row>
    <row r="713" ht="12.75">
      <c r="I713" s="48"/>
    </row>
    <row r="714" ht="12.75">
      <c r="I714" s="48"/>
    </row>
    <row r="715" ht="12.75">
      <c r="I715" s="48"/>
    </row>
    <row r="716" ht="12.75">
      <c r="I716" s="48"/>
    </row>
    <row r="717" ht="12.75">
      <c r="I717" s="48"/>
    </row>
    <row r="718" ht="12.75">
      <c r="I718" s="48"/>
    </row>
    <row r="719" ht="12.75">
      <c r="I719" s="48"/>
    </row>
    <row r="720" ht="12.75">
      <c r="I720" s="48"/>
    </row>
    <row r="721" ht="12.75">
      <c r="I721" s="48"/>
    </row>
    <row r="722" ht="12.75">
      <c r="I722" s="48"/>
    </row>
    <row r="723" ht="12.75">
      <c r="I723" s="48"/>
    </row>
    <row r="724" ht="12.75">
      <c r="I724" s="48"/>
    </row>
    <row r="725" ht="12.75">
      <c r="I725" s="48"/>
    </row>
    <row r="726" ht="12.75">
      <c r="I726" s="48"/>
    </row>
    <row r="727" ht="12.75">
      <c r="I727" s="48"/>
    </row>
    <row r="728" ht="12.75">
      <c r="I728" s="48"/>
    </row>
    <row r="729" ht="12.75">
      <c r="I729" s="48"/>
    </row>
    <row r="730" ht="12.75">
      <c r="I730" s="48"/>
    </row>
    <row r="731" ht="12.75">
      <c r="I731" s="48"/>
    </row>
    <row r="732" ht="12.75">
      <c r="I732" s="48"/>
    </row>
    <row r="733" ht="12.75">
      <c r="I733" s="48"/>
    </row>
    <row r="734" ht="12.75">
      <c r="I734" s="48"/>
    </row>
    <row r="735" ht="12.75">
      <c r="I735" s="48"/>
    </row>
    <row r="736" ht="12.75">
      <c r="I736" s="48"/>
    </row>
    <row r="737" ht="12.75">
      <c r="I737" s="48"/>
    </row>
    <row r="738" ht="12.75">
      <c r="I738" s="48"/>
    </row>
    <row r="739" ht="12.75">
      <c r="I739" s="48"/>
    </row>
    <row r="740" ht="12.75">
      <c r="I740" s="48"/>
    </row>
    <row r="741" ht="12.75">
      <c r="I741" s="48"/>
    </row>
    <row r="742" ht="12.75">
      <c r="I742" s="48"/>
    </row>
    <row r="743" ht="12.75">
      <c r="I743" s="48"/>
    </row>
    <row r="744" ht="12.75">
      <c r="I744" s="48"/>
    </row>
    <row r="745" ht="12.75">
      <c r="I745" s="48"/>
    </row>
    <row r="746" ht="12.75">
      <c r="I746" s="48"/>
    </row>
    <row r="747" ht="12.75">
      <c r="I747" s="48"/>
    </row>
    <row r="748" ht="12.75">
      <c r="I748" s="48"/>
    </row>
    <row r="749" ht="12.75">
      <c r="I749" s="48"/>
    </row>
    <row r="750" ht="12.75">
      <c r="I750" s="48"/>
    </row>
    <row r="751" ht="12.75">
      <c r="I751" s="48"/>
    </row>
    <row r="752" ht="12.75">
      <c r="I752" s="48"/>
    </row>
    <row r="753" ht="12.75">
      <c r="I753" s="48"/>
    </row>
    <row r="754" ht="12.75">
      <c r="I754" s="48"/>
    </row>
    <row r="755" ht="12.75">
      <c r="I755" s="48"/>
    </row>
    <row r="756" ht="12.75">
      <c r="I756" s="48"/>
    </row>
    <row r="757" ht="12.75">
      <c r="I757" s="48"/>
    </row>
    <row r="758" ht="12.75">
      <c r="I758" s="48"/>
    </row>
    <row r="759" ht="12.75">
      <c r="I759" s="48"/>
    </row>
    <row r="760" ht="12.75">
      <c r="I760" s="48"/>
    </row>
    <row r="761" ht="12.75">
      <c r="I761" s="48"/>
    </row>
    <row r="762" ht="12.75">
      <c r="I762" s="48"/>
    </row>
    <row r="763" ht="12.75">
      <c r="I763" s="48"/>
    </row>
    <row r="764" ht="12.75">
      <c r="I764" s="48"/>
    </row>
    <row r="765" ht="12.75">
      <c r="I765" s="48"/>
    </row>
    <row r="766" ht="12.75">
      <c r="I766" s="48"/>
    </row>
    <row r="767" ht="12.75">
      <c r="I767" s="48"/>
    </row>
    <row r="768" ht="12.75">
      <c r="I768" s="48"/>
    </row>
    <row r="769" ht="12.75">
      <c r="I769" s="48"/>
    </row>
    <row r="770" ht="12.75">
      <c r="I770" s="48"/>
    </row>
    <row r="771" ht="12.75">
      <c r="I771" s="48"/>
    </row>
    <row r="772" ht="12.75">
      <c r="I772" s="48"/>
    </row>
    <row r="773" ht="12.75">
      <c r="I773" s="48"/>
    </row>
    <row r="774" ht="12.75">
      <c r="I774" s="48"/>
    </row>
    <row r="775" ht="12.75">
      <c r="I775" s="48"/>
    </row>
    <row r="776" ht="12.75">
      <c r="I776" s="48"/>
    </row>
    <row r="777" ht="12.75">
      <c r="I777" s="48"/>
    </row>
    <row r="778" ht="12.75">
      <c r="I778" s="48"/>
    </row>
    <row r="779" ht="12.75">
      <c r="I779" s="48"/>
    </row>
    <row r="780" ht="12.75">
      <c r="I780" s="48"/>
    </row>
    <row r="781" ht="12.75">
      <c r="I781" s="48"/>
    </row>
    <row r="782" ht="12.75">
      <c r="I782" s="48"/>
    </row>
    <row r="783" ht="12.75">
      <c r="I783" s="48"/>
    </row>
    <row r="784" ht="12.75">
      <c r="I784" s="48"/>
    </row>
    <row r="785" ht="12.75">
      <c r="I785" s="48"/>
    </row>
    <row r="786" ht="12.75">
      <c r="I786" s="48"/>
    </row>
    <row r="787" ht="12.75">
      <c r="I787" s="48"/>
    </row>
    <row r="788" ht="12.75">
      <c r="I788" s="48"/>
    </row>
    <row r="789" ht="12.75">
      <c r="I789" s="48"/>
    </row>
    <row r="790" ht="12.75">
      <c r="I790" s="48"/>
    </row>
    <row r="791" ht="12.75">
      <c r="I791" s="48"/>
    </row>
    <row r="792" ht="12.75">
      <c r="I792" s="48"/>
    </row>
    <row r="793" ht="12.75">
      <c r="I793" s="48"/>
    </row>
    <row r="794" ht="12.75">
      <c r="I794" s="48"/>
    </row>
    <row r="795" ht="12.75">
      <c r="I795" s="48"/>
    </row>
    <row r="796" ht="12.75">
      <c r="I796" s="48"/>
    </row>
    <row r="797" ht="12.75">
      <c r="I797" s="48"/>
    </row>
    <row r="798" ht="12.75">
      <c r="I798" s="48"/>
    </row>
    <row r="799" ht="12.75">
      <c r="I799" s="48"/>
    </row>
    <row r="800" ht="12.75">
      <c r="I800" s="48"/>
    </row>
    <row r="801" ht="12.75">
      <c r="I801" s="48"/>
    </row>
    <row r="802" ht="12.75">
      <c r="I802" s="48"/>
    </row>
    <row r="803" ht="12.75">
      <c r="I803" s="48"/>
    </row>
    <row r="804" ht="12.75">
      <c r="I804" s="48"/>
    </row>
    <row r="805" ht="12.75">
      <c r="I805" s="48"/>
    </row>
    <row r="806" ht="12.75">
      <c r="I806" s="48"/>
    </row>
    <row r="807" ht="12.75">
      <c r="I807" s="48"/>
    </row>
    <row r="808" ht="12.75">
      <c r="I808" s="48"/>
    </row>
    <row r="809" ht="12.75">
      <c r="I809" s="48"/>
    </row>
    <row r="810" ht="12.75">
      <c r="I810" s="48"/>
    </row>
    <row r="811" ht="12.75">
      <c r="I811" s="48"/>
    </row>
    <row r="812" ht="12.75">
      <c r="I812" s="48"/>
    </row>
    <row r="813" ht="12.75">
      <c r="I813" s="48"/>
    </row>
    <row r="814" ht="12.75">
      <c r="I814" s="48"/>
    </row>
    <row r="815" ht="12.75">
      <c r="I815" s="48"/>
    </row>
    <row r="816" ht="12.75">
      <c r="I816" s="48"/>
    </row>
    <row r="817" ht="12.75">
      <c r="I817" s="48"/>
    </row>
    <row r="818" ht="12.75">
      <c r="I818" s="48"/>
    </row>
    <row r="819" ht="12.75">
      <c r="I819" s="48"/>
    </row>
    <row r="820" ht="12.75">
      <c r="I820" s="48"/>
    </row>
    <row r="821" ht="12.75">
      <c r="I821" s="48"/>
    </row>
    <row r="822" ht="12.75">
      <c r="I822" s="48"/>
    </row>
    <row r="823" ht="12.75">
      <c r="I823" s="48"/>
    </row>
    <row r="824" ht="12.75">
      <c r="I824" s="48"/>
    </row>
    <row r="825" ht="12.75">
      <c r="I825" s="48"/>
    </row>
    <row r="826" ht="12.75">
      <c r="I826" s="48"/>
    </row>
    <row r="827" ht="12.75">
      <c r="I827" s="48"/>
    </row>
    <row r="828" ht="12.75">
      <c r="I828" s="48"/>
    </row>
    <row r="829" ht="12.75">
      <c r="I829" s="48"/>
    </row>
    <row r="830" ht="12.75">
      <c r="I830" s="48"/>
    </row>
    <row r="831" ht="12.75">
      <c r="I831" s="48"/>
    </row>
    <row r="832" ht="12.75">
      <c r="I832" s="48"/>
    </row>
    <row r="833" ht="12.75">
      <c r="I833" s="48"/>
    </row>
    <row r="834" ht="12.75">
      <c r="I834" s="48"/>
    </row>
    <row r="835" ht="12.75">
      <c r="I835" s="48"/>
    </row>
    <row r="836" ht="12.75">
      <c r="I836" s="48"/>
    </row>
    <row r="837" ht="12.75">
      <c r="I837" s="48"/>
    </row>
    <row r="838" ht="12.75">
      <c r="I838" s="48"/>
    </row>
    <row r="839" ht="12.75">
      <c r="I839" s="48"/>
    </row>
    <row r="840" ht="12.75">
      <c r="I840" s="48"/>
    </row>
    <row r="841" ht="12.75">
      <c r="I841" s="48"/>
    </row>
    <row r="842" ht="12.75">
      <c r="I842" s="48"/>
    </row>
    <row r="843" ht="12.75">
      <c r="I843" s="48"/>
    </row>
    <row r="844" ht="12.75">
      <c r="I844" s="48"/>
    </row>
    <row r="845" ht="12.75">
      <c r="I845" s="48"/>
    </row>
    <row r="846" ht="12.75">
      <c r="I846" s="48"/>
    </row>
    <row r="847" ht="12.75">
      <c r="I847" s="48"/>
    </row>
    <row r="848" ht="12.75">
      <c r="I848" s="48"/>
    </row>
    <row r="849" ht="12.75">
      <c r="I849" s="48"/>
    </row>
    <row r="850" ht="12.75">
      <c r="I850" s="48"/>
    </row>
    <row r="851" ht="12.75">
      <c r="I851" s="48"/>
    </row>
    <row r="852" ht="12.75">
      <c r="I852" s="48"/>
    </row>
    <row r="853" ht="12.75">
      <c r="I853" s="48"/>
    </row>
    <row r="854" ht="12.75">
      <c r="I854" s="48"/>
    </row>
    <row r="855" ht="12.75">
      <c r="I855" s="48"/>
    </row>
    <row r="856" ht="12.75">
      <c r="I856" s="48"/>
    </row>
    <row r="857" ht="12.75">
      <c r="I857" s="48"/>
    </row>
    <row r="858" ht="12.75">
      <c r="I858" s="48"/>
    </row>
    <row r="859" ht="12.75">
      <c r="I859" s="48"/>
    </row>
    <row r="860" ht="12.75">
      <c r="I860" s="48"/>
    </row>
    <row r="861" ht="12.75">
      <c r="I861" s="48"/>
    </row>
    <row r="862" ht="12.75">
      <c r="I862" s="48"/>
    </row>
    <row r="863" ht="12.75">
      <c r="I863" s="48"/>
    </row>
    <row r="864" ht="12.75">
      <c r="I864" s="48"/>
    </row>
    <row r="865" ht="12.75">
      <c r="I865" s="48"/>
    </row>
    <row r="866" ht="12.75">
      <c r="I866" s="48"/>
    </row>
    <row r="867" ht="12.75">
      <c r="I867" s="48"/>
    </row>
    <row r="868" ht="12.75">
      <c r="I868" s="48"/>
    </row>
    <row r="869" ht="12.75">
      <c r="I869" s="48"/>
    </row>
    <row r="870" ht="12.75">
      <c r="I870" s="48"/>
    </row>
    <row r="871" ht="12.75">
      <c r="I871" s="48"/>
    </row>
    <row r="872" ht="12.75">
      <c r="I872" s="48"/>
    </row>
    <row r="873" ht="12.75">
      <c r="I873" s="48"/>
    </row>
    <row r="874" ht="12.75">
      <c r="I874" s="48"/>
    </row>
    <row r="875" ht="12.75">
      <c r="I875" s="48"/>
    </row>
    <row r="876" ht="12.75">
      <c r="I876" s="48"/>
    </row>
    <row r="877" ht="12.75">
      <c r="I877" s="48"/>
    </row>
    <row r="878" ht="12.75">
      <c r="I878" s="48"/>
    </row>
    <row r="879" ht="12.75">
      <c r="I879" s="48"/>
    </row>
    <row r="880" ht="12.75">
      <c r="I880" s="48"/>
    </row>
    <row r="881" ht="12.75">
      <c r="I881" s="48"/>
    </row>
    <row r="882" ht="12.75">
      <c r="I882" s="48"/>
    </row>
    <row r="883" ht="12.75">
      <c r="I883" s="48"/>
    </row>
    <row r="884" ht="12.75">
      <c r="I884" s="48"/>
    </row>
    <row r="885" ht="12.75">
      <c r="I885" s="48"/>
    </row>
    <row r="886" ht="12.75">
      <c r="I886" s="48"/>
    </row>
    <row r="887" ht="12.75">
      <c r="I887" s="48"/>
    </row>
    <row r="888" ht="12.75">
      <c r="I888" s="48"/>
    </row>
    <row r="889" ht="12.75">
      <c r="I889" s="48"/>
    </row>
    <row r="890" ht="12.75">
      <c r="I890" s="48"/>
    </row>
    <row r="891" ht="12.75">
      <c r="I891" s="48"/>
    </row>
    <row r="892" ht="12.75">
      <c r="I892" s="48"/>
    </row>
    <row r="893" ht="12.75">
      <c r="I893" s="48"/>
    </row>
    <row r="894" ht="12.75">
      <c r="I894" s="48"/>
    </row>
    <row r="895" ht="12.75">
      <c r="I895" s="48"/>
    </row>
    <row r="896" ht="12.75">
      <c r="I896" s="48"/>
    </row>
    <row r="897" ht="12.75">
      <c r="I897" s="48"/>
    </row>
    <row r="898" ht="12.75">
      <c r="I898" s="48"/>
    </row>
    <row r="899" ht="12.75">
      <c r="I899" s="48"/>
    </row>
    <row r="900" ht="12.75">
      <c r="I900" s="48"/>
    </row>
    <row r="901" ht="12.75">
      <c r="I901" s="48"/>
    </row>
    <row r="902" ht="12.75">
      <c r="I902" s="48"/>
    </row>
    <row r="903" ht="12.75">
      <c r="I903" s="48"/>
    </row>
    <row r="904" ht="12.75">
      <c r="I904" s="48"/>
    </row>
    <row r="905" ht="12.75">
      <c r="I905" s="48"/>
    </row>
    <row r="906" ht="12.75">
      <c r="I906" s="48"/>
    </row>
    <row r="907" ht="12.75">
      <c r="I907" s="48"/>
    </row>
    <row r="908" ht="12.75">
      <c r="I908" s="48"/>
    </row>
    <row r="909" ht="12.75">
      <c r="I909" s="48"/>
    </row>
    <row r="910" ht="12.75">
      <c r="I910" s="48"/>
    </row>
    <row r="911" ht="12.75">
      <c r="I911" s="48"/>
    </row>
    <row r="912" ht="12.75">
      <c r="I912" s="48"/>
    </row>
    <row r="913" ht="12.75">
      <c r="I913" s="48"/>
    </row>
    <row r="914" ht="12.75">
      <c r="I914" s="48"/>
    </row>
    <row r="915" ht="12.75">
      <c r="I915" s="48"/>
    </row>
    <row r="916" ht="12.75">
      <c r="I916" s="48"/>
    </row>
    <row r="917" ht="12.75">
      <c r="I917" s="48"/>
    </row>
    <row r="918" ht="12.75">
      <c r="I918" s="48"/>
    </row>
    <row r="919" ht="12.75">
      <c r="I919" s="48"/>
    </row>
    <row r="920" ht="12.75">
      <c r="I920" s="48"/>
    </row>
    <row r="921" ht="12.75">
      <c r="I921" s="48"/>
    </row>
    <row r="922" ht="12.75">
      <c r="I922" s="48"/>
    </row>
    <row r="923" ht="12.75">
      <c r="I923" s="48"/>
    </row>
    <row r="924" ht="12.75">
      <c r="I924" s="48"/>
    </row>
    <row r="925" ht="12.75">
      <c r="I925" s="48"/>
    </row>
    <row r="926" ht="12.75">
      <c r="I926" s="48"/>
    </row>
    <row r="927" ht="12.75">
      <c r="I927" s="48"/>
    </row>
    <row r="928" ht="12.75">
      <c r="I928" s="48"/>
    </row>
    <row r="929" ht="12.75">
      <c r="I929" s="48"/>
    </row>
    <row r="930" ht="12.75">
      <c r="I930" s="48"/>
    </row>
    <row r="931" ht="12.75">
      <c r="I931" s="48"/>
    </row>
    <row r="932" ht="12.75">
      <c r="I932" s="48"/>
    </row>
    <row r="933" ht="12.75">
      <c r="I933" s="48"/>
    </row>
    <row r="934" ht="12.75">
      <c r="I934" s="48"/>
    </row>
    <row r="935" ht="12.75">
      <c r="I935" s="48"/>
    </row>
    <row r="936" ht="12.75">
      <c r="I936" s="48"/>
    </row>
    <row r="937" ht="12.75">
      <c r="I937" s="48"/>
    </row>
    <row r="938" ht="12.75">
      <c r="I938" s="48"/>
    </row>
    <row r="939" ht="12.75">
      <c r="I939" s="48"/>
    </row>
    <row r="940" ht="12.75">
      <c r="I940" s="48"/>
    </row>
    <row r="941" ht="12.75">
      <c r="I941" s="48"/>
    </row>
    <row r="942" ht="12.75">
      <c r="I942" s="48"/>
    </row>
    <row r="943" ht="12.75">
      <c r="I943" s="48"/>
    </row>
    <row r="944" ht="12.75">
      <c r="I944" s="48"/>
    </row>
    <row r="945" ht="12.75">
      <c r="I945" s="48"/>
    </row>
    <row r="946" ht="12.75">
      <c r="I946" s="48"/>
    </row>
    <row r="947" ht="12.75">
      <c r="I947" s="48"/>
    </row>
    <row r="948" ht="12.75">
      <c r="I948" s="48"/>
    </row>
    <row r="949" ht="12.75">
      <c r="I949" s="48"/>
    </row>
    <row r="950" ht="12.75">
      <c r="I950" s="48"/>
    </row>
    <row r="951" ht="12.75">
      <c r="I951" s="48"/>
    </row>
    <row r="952" ht="12.75">
      <c r="I952" s="48"/>
    </row>
    <row r="953" ht="12.75">
      <c r="I953" s="48"/>
    </row>
    <row r="954" ht="12.75">
      <c r="I954" s="48"/>
    </row>
    <row r="955" ht="12.75">
      <c r="I955" s="48"/>
    </row>
    <row r="956" ht="12.75">
      <c r="I956" s="48"/>
    </row>
    <row r="957" ht="12.75">
      <c r="I957" s="48"/>
    </row>
    <row r="958" ht="12.75">
      <c r="I958" s="48"/>
    </row>
    <row r="959" ht="12.75">
      <c r="I959" s="48"/>
    </row>
    <row r="960" ht="12.75">
      <c r="I960" s="48"/>
    </row>
    <row r="961" ht="12.75">
      <c r="I961" s="48"/>
    </row>
    <row r="962" ht="12.75">
      <c r="I962" s="48"/>
    </row>
    <row r="963" ht="12.75">
      <c r="I963" s="48"/>
    </row>
    <row r="964" ht="12.75">
      <c r="I964" s="48"/>
    </row>
    <row r="965" ht="12.75">
      <c r="I965" s="48"/>
    </row>
    <row r="966" ht="12.75">
      <c r="I966" s="48"/>
    </row>
    <row r="967" ht="12.75">
      <c r="I967" s="48"/>
    </row>
    <row r="968" ht="12.75">
      <c r="I968" s="48"/>
    </row>
    <row r="969" ht="12.75">
      <c r="I969" s="48"/>
    </row>
    <row r="970" ht="12.75">
      <c r="I970" s="48"/>
    </row>
    <row r="971" ht="12.75">
      <c r="I971" s="48"/>
    </row>
    <row r="972" ht="12.75">
      <c r="I972" s="48"/>
    </row>
    <row r="973" ht="12.75">
      <c r="I973" s="48"/>
    </row>
    <row r="974" ht="12.75">
      <c r="I974" s="48"/>
    </row>
    <row r="975" ht="12.75">
      <c r="I975" s="48"/>
    </row>
    <row r="976" ht="12.75">
      <c r="I976" s="48"/>
    </row>
    <row r="977" ht="12.75">
      <c r="I977" s="48"/>
    </row>
    <row r="978" ht="12.75">
      <c r="I978" s="48"/>
    </row>
    <row r="979" ht="12.75">
      <c r="I979" s="48"/>
    </row>
    <row r="980" ht="12.75">
      <c r="I980" s="48"/>
    </row>
    <row r="981" ht="12.75">
      <c r="I981" s="48"/>
    </row>
    <row r="982" ht="12.75">
      <c r="I982" s="48"/>
    </row>
    <row r="983" ht="12.75">
      <c r="I983" s="48"/>
    </row>
    <row r="984" ht="12.75">
      <c r="I984" s="48"/>
    </row>
    <row r="985" ht="12.75">
      <c r="I985" s="48"/>
    </row>
    <row r="986" ht="12.75">
      <c r="I986" s="48"/>
    </row>
    <row r="987" ht="12.75">
      <c r="I987" s="48"/>
    </row>
    <row r="988" ht="12.75">
      <c r="I988" s="48"/>
    </row>
    <row r="989" ht="12.75">
      <c r="I989" s="48"/>
    </row>
    <row r="990" ht="12.75">
      <c r="I990" s="48"/>
    </row>
    <row r="991" ht="12.75">
      <c r="I991" s="48"/>
    </row>
    <row r="992" ht="12.75">
      <c r="I992" s="48"/>
    </row>
    <row r="993" ht="12.75">
      <c r="I993" s="48"/>
    </row>
    <row r="994" ht="12.75">
      <c r="I994" s="48"/>
    </row>
    <row r="995" ht="12.75">
      <c r="I995" s="48"/>
    </row>
    <row r="996" ht="12.75">
      <c r="I996" s="48"/>
    </row>
    <row r="997" ht="12.75">
      <c r="I997" s="48"/>
    </row>
    <row r="998" ht="12.75">
      <c r="I998" s="48"/>
    </row>
    <row r="999" ht="12.75">
      <c r="I999" s="48"/>
    </row>
    <row r="1000" ht="12.75">
      <c r="I1000" s="48"/>
    </row>
    <row r="1001" ht="12.75">
      <c r="I1001" s="48"/>
    </row>
    <row r="1002" ht="12.75">
      <c r="I1002" s="48"/>
    </row>
    <row r="1003" ht="12.75">
      <c r="I1003" s="48"/>
    </row>
    <row r="1004" ht="12.75">
      <c r="I1004" s="48"/>
    </row>
    <row r="1005" ht="12.75">
      <c r="I1005" s="48"/>
    </row>
    <row r="1006" ht="12.75">
      <c r="I1006" s="48"/>
    </row>
    <row r="1007" ht="12.75">
      <c r="I1007" s="48"/>
    </row>
    <row r="1008" ht="12.75">
      <c r="I1008" s="48"/>
    </row>
    <row r="1009" ht="12.75">
      <c r="I1009" s="48"/>
    </row>
    <row r="1010" ht="12.75">
      <c r="I1010" s="48"/>
    </row>
    <row r="1011" ht="12.75">
      <c r="I1011" s="48"/>
    </row>
    <row r="1012" ht="12.75">
      <c r="I1012" s="48"/>
    </row>
    <row r="1013" ht="12.75">
      <c r="I1013" s="48"/>
    </row>
    <row r="1014" ht="12.75">
      <c r="I1014" s="48"/>
    </row>
    <row r="1015" ht="12.75">
      <c r="I1015" s="48"/>
    </row>
    <row r="1016" ht="12.75">
      <c r="I1016" s="48"/>
    </row>
    <row r="1017" ht="12.75">
      <c r="I1017" s="48"/>
    </row>
    <row r="1018" ht="12.75">
      <c r="I1018" s="48"/>
    </row>
    <row r="1019" ht="12.75">
      <c r="I1019" s="48"/>
    </row>
    <row r="1020" ht="12.75">
      <c r="I1020" s="48"/>
    </row>
    <row r="1021" ht="12.75">
      <c r="I1021" s="48"/>
    </row>
    <row r="1022" ht="12.75">
      <c r="I1022" s="48"/>
    </row>
    <row r="1023" ht="12.75">
      <c r="I1023" s="48"/>
    </row>
    <row r="1024" ht="12.75">
      <c r="I1024" s="48"/>
    </row>
    <row r="1025" ht="12.75">
      <c r="I1025" s="48"/>
    </row>
    <row r="1026" ht="12.75">
      <c r="I1026" s="48"/>
    </row>
    <row r="1027" ht="12.75">
      <c r="I1027" s="48"/>
    </row>
    <row r="1028" ht="12.75">
      <c r="I1028" s="48"/>
    </row>
    <row r="1029" ht="12.75">
      <c r="I1029" s="48"/>
    </row>
    <row r="1030" ht="12.75">
      <c r="I1030" s="48"/>
    </row>
    <row r="1031" ht="12.75">
      <c r="I1031" s="48"/>
    </row>
    <row r="1032" ht="12.75">
      <c r="I1032" s="48"/>
    </row>
    <row r="1033" ht="12.75">
      <c r="I1033" s="48"/>
    </row>
    <row r="1034" ht="12.75">
      <c r="I1034" s="48"/>
    </row>
    <row r="1035" ht="12.75">
      <c r="I1035" s="48"/>
    </row>
    <row r="1036" ht="12.75">
      <c r="I1036" s="48"/>
    </row>
    <row r="1037" ht="12.75">
      <c r="I1037" s="48"/>
    </row>
    <row r="1038" ht="12.75">
      <c r="I1038" s="48"/>
    </row>
    <row r="1039" ht="12.75">
      <c r="I1039" s="48"/>
    </row>
    <row r="1040" ht="12.75">
      <c r="I1040" s="48"/>
    </row>
    <row r="1041" ht="12.75">
      <c r="I1041" s="48"/>
    </row>
    <row r="1042" ht="12.75">
      <c r="I1042" s="48"/>
    </row>
    <row r="1043" ht="12.75">
      <c r="I1043" s="48"/>
    </row>
    <row r="1044" ht="12.75">
      <c r="I1044" s="48"/>
    </row>
    <row r="1045" ht="12.75">
      <c r="I1045" s="48"/>
    </row>
    <row r="1046" ht="12.75">
      <c r="I1046" s="48"/>
    </row>
    <row r="1047" ht="12.75">
      <c r="I1047" s="48"/>
    </row>
    <row r="1048" ht="12.75">
      <c r="I1048" s="48"/>
    </row>
    <row r="1049" ht="12.75">
      <c r="I1049" s="48"/>
    </row>
    <row r="1050" ht="12.75">
      <c r="I1050" s="48"/>
    </row>
    <row r="1051" ht="12.75">
      <c r="I1051" s="48"/>
    </row>
    <row r="1052" ht="12.75">
      <c r="I1052" s="48"/>
    </row>
    <row r="1053" ht="12.75">
      <c r="I1053" s="48"/>
    </row>
    <row r="1054" ht="12.75">
      <c r="I1054" s="48"/>
    </row>
    <row r="1055" ht="12.75">
      <c r="I1055" s="48"/>
    </row>
    <row r="1056" ht="12.75">
      <c r="I1056" s="48"/>
    </row>
    <row r="1057" ht="12.75">
      <c r="I1057" s="48"/>
    </row>
    <row r="1058" ht="12.75">
      <c r="I1058" s="48"/>
    </row>
    <row r="1059" ht="12.75">
      <c r="I1059" s="48"/>
    </row>
    <row r="1060" ht="12.75">
      <c r="I1060" s="48"/>
    </row>
    <row r="1061" ht="12.75">
      <c r="I1061" s="48"/>
    </row>
    <row r="1062" ht="12.75">
      <c r="I1062" s="48"/>
    </row>
    <row r="1063" ht="12.75">
      <c r="I1063" s="48"/>
    </row>
    <row r="1064" ht="12.75">
      <c r="I1064" s="48"/>
    </row>
    <row r="1065" ht="12.75">
      <c r="I1065" s="48"/>
    </row>
    <row r="1066" ht="12.75">
      <c r="I1066" s="48"/>
    </row>
    <row r="1067" ht="12.75">
      <c r="I1067" s="48"/>
    </row>
    <row r="1068" ht="12.75">
      <c r="I1068" s="48"/>
    </row>
    <row r="1069" ht="12.75">
      <c r="I1069" s="48"/>
    </row>
    <row r="1070" ht="12.75">
      <c r="I1070" s="48"/>
    </row>
    <row r="1071" ht="12.75">
      <c r="I1071" s="48"/>
    </row>
    <row r="1072" ht="12.75">
      <c r="I1072" s="48"/>
    </row>
    <row r="1073" ht="12.75">
      <c r="I1073" s="48"/>
    </row>
    <row r="1074" ht="12.75">
      <c r="I1074" s="48"/>
    </row>
    <row r="1075" ht="12.75">
      <c r="I1075" s="48"/>
    </row>
    <row r="1076" ht="12.75">
      <c r="I1076" s="48"/>
    </row>
    <row r="1077" ht="12.75">
      <c r="I1077" s="48"/>
    </row>
    <row r="1078" ht="12.75">
      <c r="I1078" s="48"/>
    </row>
    <row r="1079" ht="12.75">
      <c r="I1079" s="48"/>
    </row>
    <row r="1080" ht="12.75">
      <c r="I1080" s="48"/>
    </row>
    <row r="1081" ht="12.75">
      <c r="I1081" s="48"/>
    </row>
    <row r="1082" ht="12.75">
      <c r="I1082" s="48"/>
    </row>
    <row r="1083" ht="12.75">
      <c r="I1083" s="48"/>
    </row>
    <row r="1084" ht="12.75">
      <c r="I1084" s="48"/>
    </row>
    <row r="1085" ht="12.75">
      <c r="I1085" s="48"/>
    </row>
    <row r="1086" ht="12.75">
      <c r="I1086" s="48"/>
    </row>
    <row r="1087" ht="12.75">
      <c r="I1087" s="48"/>
    </row>
    <row r="1088" ht="12.75">
      <c r="I1088" s="48"/>
    </row>
    <row r="1089" ht="12.75">
      <c r="I1089" s="48"/>
    </row>
    <row r="1090" ht="12.75">
      <c r="I1090" s="48"/>
    </row>
    <row r="1091" ht="12.75">
      <c r="I1091" s="48"/>
    </row>
    <row r="1092" ht="12.75">
      <c r="I1092" s="40"/>
    </row>
    <row r="1093" ht="12.75">
      <c r="I1093" s="40"/>
    </row>
    <row r="1094" ht="12.75">
      <c r="I1094" s="40"/>
    </row>
    <row r="1095" ht="12.75">
      <c r="I1095" s="40"/>
    </row>
    <row r="1096" ht="12.75">
      <c r="I1096" s="40"/>
    </row>
    <row r="1097" ht="12.75">
      <c r="I1097" s="40"/>
    </row>
    <row r="1098" ht="12.75">
      <c r="I1098" s="40"/>
    </row>
    <row r="1099" ht="12.75">
      <c r="I1099" s="40"/>
    </row>
    <row r="1100" ht="12.75">
      <c r="I1100" s="40"/>
    </row>
    <row r="1101" ht="12.75">
      <c r="I1101" s="40"/>
    </row>
    <row r="1102" ht="12.75">
      <c r="I1102" s="40"/>
    </row>
    <row r="1103" ht="12.75">
      <c r="I1103" s="40"/>
    </row>
    <row r="1104" ht="12.75">
      <c r="I1104" s="40"/>
    </row>
    <row r="1105" ht="12.75">
      <c r="I1105" s="40"/>
    </row>
    <row r="1106" ht="12.75">
      <c r="I1106" s="40"/>
    </row>
    <row r="1107" ht="12.75">
      <c r="I1107" s="40"/>
    </row>
    <row r="1108" ht="12.75">
      <c r="I1108" s="40"/>
    </row>
    <row r="1109" ht="12.75">
      <c r="I1109" s="40"/>
    </row>
    <row r="1110" ht="12.75">
      <c r="I1110" s="40"/>
    </row>
    <row r="1111" ht="12.75">
      <c r="I1111" s="40"/>
    </row>
    <row r="1112" ht="12.75">
      <c r="I1112" s="40"/>
    </row>
    <row r="1113" ht="12.75">
      <c r="I1113" s="40"/>
    </row>
    <row r="1114" ht="12.75">
      <c r="I1114" s="40"/>
    </row>
    <row r="1115" ht="12.75">
      <c r="I1115" s="40"/>
    </row>
    <row r="1116" ht="12.75">
      <c r="I1116" s="40"/>
    </row>
    <row r="1117" ht="12.75">
      <c r="I1117" s="40"/>
    </row>
    <row r="1118" ht="12.75">
      <c r="I1118" s="40"/>
    </row>
    <row r="1119" ht="12.75">
      <c r="I1119" s="40"/>
    </row>
    <row r="1120" ht="12.75">
      <c r="I1120" s="40"/>
    </row>
    <row r="1121" ht="12.75">
      <c r="I1121" s="40"/>
    </row>
    <row r="1122" ht="12.75">
      <c r="I1122" s="40"/>
    </row>
    <row r="1123" ht="12.75">
      <c r="I1123" s="40"/>
    </row>
    <row r="1124" ht="12.75">
      <c r="I1124" s="40"/>
    </row>
    <row r="1125" ht="12.75">
      <c r="I1125" s="40"/>
    </row>
    <row r="1126" ht="12.75">
      <c r="I1126" s="40"/>
    </row>
    <row r="1127" ht="12.75">
      <c r="I1127" s="40"/>
    </row>
    <row r="1128" ht="12.75">
      <c r="I1128" s="40"/>
    </row>
    <row r="1129" ht="12.75">
      <c r="I1129" s="40"/>
    </row>
    <row r="1130" ht="12.75">
      <c r="I1130" s="40"/>
    </row>
    <row r="1131" ht="12.75">
      <c r="I1131" s="40"/>
    </row>
    <row r="1132" ht="12.75">
      <c r="I1132" s="40"/>
    </row>
    <row r="1133" ht="12.75">
      <c r="I1133" s="40"/>
    </row>
    <row r="1134" ht="12.75">
      <c r="I1134" s="40"/>
    </row>
    <row r="1135" ht="12.75">
      <c r="I1135" s="40"/>
    </row>
    <row r="1136" ht="12.75">
      <c r="I1136" s="40"/>
    </row>
    <row r="1137" ht="12.75">
      <c r="I1137" s="40"/>
    </row>
    <row r="1138" ht="12.75">
      <c r="I1138" s="40"/>
    </row>
    <row r="1139" ht="12.75">
      <c r="I1139" s="40"/>
    </row>
    <row r="1140" ht="12.75">
      <c r="I1140" s="40"/>
    </row>
    <row r="1141" ht="12.75">
      <c r="I1141" s="40"/>
    </row>
    <row r="1142" ht="12.75">
      <c r="I1142" s="40"/>
    </row>
    <row r="1143" ht="12.75">
      <c r="I1143" s="40"/>
    </row>
    <row r="1144" ht="12.75">
      <c r="I1144" s="40"/>
    </row>
    <row r="1145" ht="12.75">
      <c r="I1145" s="40"/>
    </row>
    <row r="1146" ht="12.75">
      <c r="I1146" s="40"/>
    </row>
    <row r="1147" ht="12.75">
      <c r="I1147" s="40"/>
    </row>
    <row r="1148" ht="12.75">
      <c r="I1148" s="40"/>
    </row>
    <row r="1149" ht="12.75">
      <c r="I1149" s="40"/>
    </row>
    <row r="1150" ht="12.75">
      <c r="I1150" s="40"/>
    </row>
    <row r="1151" ht="12.75">
      <c r="I1151" s="40"/>
    </row>
    <row r="1152" ht="12.75">
      <c r="I1152" s="40"/>
    </row>
    <row r="1153" ht="12.75">
      <c r="I1153" s="40"/>
    </row>
    <row r="1154" ht="12.75">
      <c r="I1154" s="40"/>
    </row>
    <row r="1155" ht="12.75">
      <c r="I1155" s="40"/>
    </row>
    <row r="1156" ht="12.75">
      <c r="I1156" s="40"/>
    </row>
    <row r="1157" ht="12.75">
      <c r="I1157" s="40"/>
    </row>
    <row r="1158" ht="12.75">
      <c r="I1158" s="40"/>
    </row>
    <row r="1159" ht="12.75">
      <c r="I1159" s="40"/>
    </row>
    <row r="1160" ht="12.75">
      <c r="I1160" s="40"/>
    </row>
    <row r="1161" ht="12.75">
      <c r="I1161" s="40"/>
    </row>
    <row r="1162" ht="12.75">
      <c r="I1162" s="40"/>
    </row>
    <row r="1163" ht="12.75">
      <c r="I1163" s="40"/>
    </row>
    <row r="1164" ht="12.75">
      <c r="I1164" s="40"/>
    </row>
    <row r="1165" ht="12.75">
      <c r="I1165" s="40"/>
    </row>
    <row r="1166" ht="12.75">
      <c r="I1166" s="40"/>
    </row>
    <row r="1167" ht="12.75">
      <c r="I1167" s="40"/>
    </row>
    <row r="1168" ht="12.75">
      <c r="I1168" s="40"/>
    </row>
    <row r="1169" ht="12.75">
      <c r="I1169" s="40"/>
    </row>
    <row r="1170" ht="12.75">
      <c r="I1170" s="40"/>
    </row>
    <row r="1171" ht="12.75">
      <c r="I1171" s="40"/>
    </row>
    <row r="1172" ht="12.75">
      <c r="I1172" s="40"/>
    </row>
    <row r="1173" ht="12.75">
      <c r="I1173" s="40"/>
    </row>
    <row r="1174" ht="12.75">
      <c r="I1174" s="40"/>
    </row>
    <row r="1175" ht="12.75">
      <c r="I1175" s="40"/>
    </row>
    <row r="1176" ht="12.75">
      <c r="I1176" s="40"/>
    </row>
    <row r="1177" ht="12.75">
      <c r="I1177" s="40"/>
    </row>
    <row r="1178" ht="12.75">
      <c r="I1178" s="40"/>
    </row>
    <row r="1179" ht="12.75">
      <c r="I1179" s="40"/>
    </row>
    <row r="1180" ht="12.75">
      <c r="I1180" s="40"/>
    </row>
    <row r="1181" ht="12.75">
      <c r="I1181" s="40"/>
    </row>
    <row r="1182" ht="12.75">
      <c r="I1182" s="40"/>
    </row>
    <row r="1183" ht="12.75">
      <c r="I1183" s="40"/>
    </row>
    <row r="1184" ht="12.75">
      <c r="I1184" s="40"/>
    </row>
    <row r="1185" ht="12.75">
      <c r="I1185" s="40"/>
    </row>
    <row r="1186" ht="12.75">
      <c r="I1186" s="40"/>
    </row>
    <row r="1187" ht="12.75">
      <c r="I1187" s="40"/>
    </row>
    <row r="1188" ht="12.75">
      <c r="I1188" s="40"/>
    </row>
    <row r="1189" ht="12.75">
      <c r="I1189" s="40"/>
    </row>
    <row r="1190" ht="12.75">
      <c r="I1190" s="40"/>
    </row>
    <row r="1191" ht="12.75">
      <c r="I1191" s="40"/>
    </row>
    <row r="1192" ht="12.75">
      <c r="I1192" s="40"/>
    </row>
    <row r="1193" ht="12.75">
      <c r="I1193" s="40"/>
    </row>
    <row r="1194" ht="12.75">
      <c r="I1194" s="40"/>
    </row>
    <row r="1195" ht="12.75">
      <c r="I1195" s="40"/>
    </row>
    <row r="1196" ht="12.75">
      <c r="I1196" s="40"/>
    </row>
    <row r="1197" ht="12.75">
      <c r="I1197" s="40"/>
    </row>
    <row r="1198" ht="12.75">
      <c r="I1198" s="40"/>
    </row>
    <row r="1199" ht="12.75">
      <c r="I1199" s="40"/>
    </row>
    <row r="1200" ht="12.75">
      <c r="I1200" s="40"/>
    </row>
    <row r="1201" ht="12.75">
      <c r="I1201" s="40"/>
    </row>
    <row r="1202" ht="12.75">
      <c r="I1202" s="40"/>
    </row>
    <row r="1203" ht="12.75">
      <c r="I1203" s="40"/>
    </row>
    <row r="1204" ht="12.75">
      <c r="I1204" s="40"/>
    </row>
    <row r="1205" ht="12.75">
      <c r="I1205" s="40"/>
    </row>
    <row r="1206" ht="12.75">
      <c r="I1206" s="40"/>
    </row>
    <row r="1207" ht="12.75">
      <c r="I1207" s="40"/>
    </row>
    <row r="1208" ht="12.75">
      <c r="I1208" s="40"/>
    </row>
    <row r="1209" ht="12.75">
      <c r="I1209" s="40"/>
    </row>
    <row r="1210" ht="12.75">
      <c r="I1210" s="40"/>
    </row>
    <row r="1211" ht="12.75">
      <c r="I1211" s="40"/>
    </row>
    <row r="1212" ht="12.75">
      <c r="I1212" s="40"/>
    </row>
    <row r="1213" ht="12.75">
      <c r="I1213" s="40"/>
    </row>
    <row r="1214" ht="12.75">
      <c r="I1214" s="40"/>
    </row>
    <row r="1215" ht="12.75">
      <c r="I1215" s="40"/>
    </row>
    <row r="1216" spans="3:9" ht="12.75">
      <c r="C1216" s="19"/>
      <c r="D1216" s="14"/>
      <c r="E1216" s="14"/>
      <c r="F1216" s="14"/>
      <c r="G1216" s="14"/>
      <c r="H1216" s="15"/>
      <c r="I1216" s="40"/>
    </row>
    <row r="1217" ht="12.75">
      <c r="I1217" s="40"/>
    </row>
    <row r="1218" ht="12.75">
      <c r="I1218" s="40"/>
    </row>
    <row r="1219" ht="12.75">
      <c r="I1219" s="40"/>
    </row>
    <row r="1220" ht="12.75">
      <c r="I1220" s="40"/>
    </row>
    <row r="1221" ht="12.75">
      <c r="I1221" s="40"/>
    </row>
    <row r="1222" ht="12.75">
      <c r="I1222" s="40"/>
    </row>
    <row r="1223" ht="12.75">
      <c r="I1223" s="40"/>
    </row>
    <row r="1224" ht="12.75">
      <c r="I1224" s="40"/>
    </row>
    <row r="1225" ht="12.75">
      <c r="I1225" s="40"/>
    </row>
    <row r="1226" ht="12.75">
      <c r="I1226" s="40"/>
    </row>
    <row r="1227" ht="12.75">
      <c r="I1227" s="40"/>
    </row>
    <row r="1228" ht="12.75">
      <c r="I1228" s="40"/>
    </row>
    <row r="1229" ht="12.75">
      <c r="I1229" s="40"/>
    </row>
    <row r="1230" ht="12.75">
      <c r="I1230" s="40"/>
    </row>
    <row r="1231" ht="12.75">
      <c r="I1231" s="40"/>
    </row>
    <row r="1232" ht="12.75">
      <c r="I1232" s="40"/>
    </row>
    <row r="1233" ht="12.75">
      <c r="I1233" s="40"/>
    </row>
    <row r="1234" ht="12.75">
      <c r="I1234" s="40"/>
    </row>
    <row r="1235" ht="12.75">
      <c r="I1235" s="40"/>
    </row>
    <row r="1236" ht="12.75">
      <c r="I1236" s="40"/>
    </row>
    <row r="1237" ht="12.75">
      <c r="I1237" s="40"/>
    </row>
    <row r="1238" ht="12.75">
      <c r="I1238" s="40"/>
    </row>
    <row r="1239" ht="12.75">
      <c r="I1239" s="40"/>
    </row>
    <row r="1240" ht="12.75">
      <c r="I1240" s="40"/>
    </row>
    <row r="1241" ht="12.75">
      <c r="I1241" s="40"/>
    </row>
    <row r="1242" ht="12.75">
      <c r="I1242" s="40"/>
    </row>
    <row r="1243" ht="12.75">
      <c r="I1243" s="40"/>
    </row>
    <row r="1244" ht="12.75">
      <c r="I1244" s="40"/>
    </row>
    <row r="1245" ht="12.75">
      <c r="I1245" s="40"/>
    </row>
    <row r="1246" ht="12.75">
      <c r="I1246" s="40"/>
    </row>
    <row r="1247" ht="12.75">
      <c r="I1247" s="40"/>
    </row>
    <row r="1248" ht="12.75">
      <c r="I1248" s="40"/>
    </row>
    <row r="1249" ht="12.75">
      <c r="I1249" s="40"/>
    </row>
    <row r="1250" ht="12.75">
      <c r="I1250" s="40"/>
    </row>
    <row r="1251" ht="12.75">
      <c r="I1251" s="40"/>
    </row>
    <row r="1252" ht="12.75">
      <c r="I1252" s="40"/>
    </row>
    <row r="1253" ht="12.75">
      <c r="I1253" s="40"/>
    </row>
    <row r="1254" ht="12.75">
      <c r="I1254" s="40"/>
    </row>
    <row r="1255" ht="12.75">
      <c r="I1255" s="40"/>
    </row>
    <row r="1256" ht="12.75">
      <c r="I1256" s="40"/>
    </row>
    <row r="1257" ht="12.75">
      <c r="I1257" s="40"/>
    </row>
    <row r="1258" ht="12.75">
      <c r="I1258" s="40"/>
    </row>
    <row r="1259" ht="12.75">
      <c r="I1259" s="40"/>
    </row>
    <row r="1260" ht="12.75">
      <c r="I1260" s="40"/>
    </row>
    <row r="1261" ht="12.75">
      <c r="I1261" s="40"/>
    </row>
    <row r="1262" ht="12.75">
      <c r="I1262" s="40"/>
    </row>
    <row r="1263" ht="12.75">
      <c r="I1263" s="40"/>
    </row>
    <row r="1264" ht="12.75">
      <c r="I1264" s="40"/>
    </row>
    <row r="1265" ht="12.75">
      <c r="I1265" s="40"/>
    </row>
    <row r="1266" ht="12.75">
      <c r="I1266" s="40"/>
    </row>
    <row r="1267" ht="12.75">
      <c r="I1267" s="40"/>
    </row>
    <row r="1268" ht="12.75">
      <c r="I1268" s="40"/>
    </row>
    <row r="1269" ht="12.75">
      <c r="I1269" s="40"/>
    </row>
    <row r="1270" ht="12.75">
      <c r="I1270" s="40"/>
    </row>
    <row r="1271" ht="12.75">
      <c r="I1271" s="40"/>
    </row>
    <row r="1272" ht="12.75">
      <c r="I1272" s="40"/>
    </row>
    <row r="1273" ht="12.75">
      <c r="I1273" s="40"/>
    </row>
    <row r="1274" ht="12.75">
      <c r="I1274" s="40"/>
    </row>
    <row r="1275" ht="12.75">
      <c r="I1275" s="40"/>
    </row>
    <row r="1276" ht="12.75">
      <c r="I1276" s="40"/>
    </row>
    <row r="1277" ht="12.75">
      <c r="I1277" s="40"/>
    </row>
    <row r="1278" ht="12.75">
      <c r="I1278" s="40"/>
    </row>
    <row r="1279" ht="12.75">
      <c r="I1279" s="40"/>
    </row>
    <row r="1280" ht="12.75">
      <c r="I1280" s="40"/>
    </row>
    <row r="1281" ht="12.75">
      <c r="I1281" s="40"/>
    </row>
    <row r="1282" ht="12.75">
      <c r="I1282" s="40"/>
    </row>
    <row r="1283" ht="12.75">
      <c r="I1283" s="40"/>
    </row>
    <row r="1284" ht="12.75">
      <c r="I1284" s="40"/>
    </row>
    <row r="1285" ht="12.75">
      <c r="I1285" s="40"/>
    </row>
    <row r="1286" ht="12.75">
      <c r="I1286" s="40"/>
    </row>
    <row r="1287" ht="12.75">
      <c r="I1287" s="40"/>
    </row>
    <row r="1288" ht="12.75">
      <c r="I1288" s="40"/>
    </row>
    <row r="1289" ht="12.75">
      <c r="I1289" s="40"/>
    </row>
    <row r="1290" ht="12.75">
      <c r="I1290" s="40"/>
    </row>
    <row r="1291" ht="12.75">
      <c r="I1291" s="40"/>
    </row>
    <row r="1292" ht="12.75">
      <c r="I1292" s="40"/>
    </row>
    <row r="1293" ht="12.75">
      <c r="I1293" s="40"/>
    </row>
    <row r="1294" ht="12.75">
      <c r="I1294" s="40"/>
    </row>
    <row r="1295" ht="12.75">
      <c r="I1295" s="40"/>
    </row>
    <row r="1296" ht="12.75">
      <c r="I1296" s="40"/>
    </row>
    <row r="1297" ht="12.75">
      <c r="I1297" s="40"/>
    </row>
    <row r="1298" ht="12.75">
      <c r="I1298" s="40"/>
    </row>
    <row r="1299" ht="12.75">
      <c r="I1299" s="40"/>
    </row>
    <row r="1300" ht="12.75">
      <c r="I1300" s="40"/>
    </row>
    <row r="1301" ht="12.75">
      <c r="I1301" s="48"/>
    </row>
    <row r="1302" ht="12.75">
      <c r="I1302" s="48"/>
    </row>
    <row r="1303" ht="12.75">
      <c r="I1303" s="48"/>
    </row>
    <row r="1304" ht="12.75">
      <c r="I1304" s="48"/>
    </row>
    <row r="1305" ht="12.75">
      <c r="I1305" s="48"/>
    </row>
    <row r="1306" ht="12.75">
      <c r="I1306" s="48"/>
    </row>
    <row r="1307" ht="12.75">
      <c r="I1307" s="48"/>
    </row>
    <row r="1308" ht="12.75">
      <c r="I1308" s="48"/>
    </row>
    <row r="1309" ht="12.75">
      <c r="I1309" s="48"/>
    </row>
    <row r="1310" ht="12.75">
      <c r="I1310" s="40"/>
    </row>
    <row r="1311" ht="12.75">
      <c r="I1311" s="40"/>
    </row>
    <row r="1312" ht="12.75">
      <c r="I1312" s="40"/>
    </row>
    <row r="1313" ht="12.75">
      <c r="I1313" s="40"/>
    </row>
    <row r="1314" ht="12.75">
      <c r="I1314" s="40"/>
    </row>
    <row r="1315" ht="12.75">
      <c r="I1315" s="40"/>
    </row>
    <row r="1316" ht="12.75">
      <c r="I1316" s="40"/>
    </row>
    <row r="1317" ht="12.75">
      <c r="I1317" s="40"/>
    </row>
    <row r="1318" ht="12.75">
      <c r="I1318" s="40"/>
    </row>
    <row r="1319" ht="12.75">
      <c r="I1319" s="40"/>
    </row>
    <row r="1320" ht="12.75">
      <c r="I1320" s="40"/>
    </row>
    <row r="1321" ht="12.75">
      <c r="I1321" s="40"/>
    </row>
    <row r="1322" ht="12.75">
      <c r="I1322" s="40"/>
    </row>
    <row r="1323" ht="12.75">
      <c r="I1323" s="40"/>
    </row>
    <row r="1324" ht="12.75">
      <c r="I1324" s="40"/>
    </row>
    <row r="1325" ht="12.75">
      <c r="I1325" s="40"/>
    </row>
    <row r="1326" ht="12.75">
      <c r="I1326" s="40"/>
    </row>
    <row r="1327" ht="12.75">
      <c r="I1327" s="40"/>
    </row>
    <row r="1328" ht="12.75">
      <c r="I1328" s="40"/>
    </row>
    <row r="1329" ht="12.75">
      <c r="I1329" s="40"/>
    </row>
    <row r="1330" ht="12.75">
      <c r="I1330" s="40"/>
    </row>
    <row r="1331" ht="12.75">
      <c r="I1331" s="40"/>
    </row>
    <row r="1332" ht="12.75">
      <c r="I1332" s="40"/>
    </row>
    <row r="1333" ht="12.75">
      <c r="I1333" s="40"/>
    </row>
    <row r="1334" ht="12.75">
      <c r="I1334" s="40"/>
    </row>
    <row r="1335" ht="12.75">
      <c r="I1335" s="40"/>
    </row>
    <row r="1336" ht="12.75">
      <c r="I1336" s="40"/>
    </row>
    <row r="1337" ht="12.75">
      <c r="I1337" s="40"/>
    </row>
    <row r="1338" ht="12.75">
      <c r="I1338" s="40"/>
    </row>
    <row r="1339" ht="12.75">
      <c r="I1339" s="40"/>
    </row>
    <row r="1340" ht="12.75">
      <c r="I1340" s="40"/>
    </row>
    <row r="1341" ht="12.75">
      <c r="I1341" s="40"/>
    </row>
    <row r="1342" ht="12.75">
      <c r="I1342" s="40"/>
    </row>
    <row r="1343" ht="12.75">
      <c r="I1343" s="40"/>
    </row>
    <row r="1344" ht="12.75">
      <c r="I1344" s="40"/>
    </row>
    <row r="1345" ht="12.75">
      <c r="I1345" s="40"/>
    </row>
    <row r="1346" ht="12.75">
      <c r="I1346" s="40"/>
    </row>
    <row r="1347" ht="12.75">
      <c r="I1347" s="40"/>
    </row>
    <row r="1348" ht="12.75">
      <c r="I1348" s="40"/>
    </row>
    <row r="1349" ht="12.75">
      <c r="I1349" s="40"/>
    </row>
    <row r="1350" ht="12.75">
      <c r="I1350" s="40"/>
    </row>
    <row r="1351" ht="12.75">
      <c r="I1351" s="40"/>
    </row>
    <row r="1352" ht="12.75">
      <c r="I1352" s="40"/>
    </row>
    <row r="1353" ht="12.75">
      <c r="I1353" s="40"/>
    </row>
    <row r="1354" ht="12.75">
      <c r="I1354" s="40"/>
    </row>
    <row r="1355" ht="12.75">
      <c r="I1355" s="40"/>
    </row>
    <row r="1356" ht="12.75">
      <c r="I1356" s="40"/>
    </row>
    <row r="1357" ht="12.75">
      <c r="I1357" s="40"/>
    </row>
    <row r="1358" ht="12.75">
      <c r="I1358" s="40"/>
    </row>
    <row r="1359" ht="12.75">
      <c r="I1359" s="40"/>
    </row>
    <row r="1360" ht="12.75">
      <c r="I1360" s="40"/>
    </row>
    <row r="1361" ht="12.75">
      <c r="I1361" s="40"/>
    </row>
    <row r="1362" ht="12.75">
      <c r="I1362" s="40"/>
    </row>
    <row r="1363" ht="12.75">
      <c r="I1363" s="40"/>
    </row>
    <row r="1364" ht="12.75">
      <c r="I1364" s="40"/>
    </row>
    <row r="1365" ht="12.75">
      <c r="I1365" s="40"/>
    </row>
    <row r="1366" ht="12.75">
      <c r="I1366" s="40"/>
    </row>
    <row r="1367" ht="12.75">
      <c r="I1367" s="40"/>
    </row>
    <row r="1368" ht="12.75">
      <c r="I1368" s="40"/>
    </row>
    <row r="1369" ht="12.75">
      <c r="I1369" s="40"/>
    </row>
    <row r="1370" ht="12.75">
      <c r="I1370" s="40"/>
    </row>
    <row r="1371" ht="12.75">
      <c r="I1371" s="40"/>
    </row>
    <row r="1372" ht="12.75">
      <c r="I1372" s="40"/>
    </row>
    <row r="1373" ht="12.75">
      <c r="I1373" s="40"/>
    </row>
    <row r="1374" ht="12.75">
      <c r="I1374" s="40"/>
    </row>
    <row r="1375" ht="12.75">
      <c r="I1375" s="40"/>
    </row>
    <row r="1376" ht="12.75">
      <c r="I1376" s="40"/>
    </row>
    <row r="1377" ht="12.75">
      <c r="I1377" s="40"/>
    </row>
    <row r="1378" ht="12.75">
      <c r="I1378" s="40"/>
    </row>
    <row r="1379" ht="12.75">
      <c r="I1379" s="40"/>
    </row>
    <row r="1380" ht="12.75">
      <c r="I1380" s="40"/>
    </row>
    <row r="1381" ht="12.75">
      <c r="I1381" s="40"/>
    </row>
    <row r="1382" ht="12.75">
      <c r="I1382" s="40"/>
    </row>
    <row r="1383" ht="12.75">
      <c r="I1383" s="40"/>
    </row>
    <row r="1384" ht="12.75">
      <c r="I1384" s="40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Peter 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