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3290" activeTab="1"/>
  </bookViews>
  <sheets>
    <sheet name="Data" sheetId="1" r:id="rId1"/>
    <sheet name="Read" sheetId="2" r:id="rId2"/>
  </sheets>
  <definedNames>
    <definedName name="HTML_CodePage" hidden="1">1252</definedName>
    <definedName name="HTML_Control" hidden="1">{"'Read'!$A$3:$J$21"}</definedName>
    <definedName name="HTML_Description" hidden="1">""</definedName>
    <definedName name="HTML_Email" hidden="1">""</definedName>
    <definedName name="HTML_Header" hidden="1">"Read"</definedName>
    <definedName name="HTML_LastUpdate" hidden="1">"05/06/2007"</definedName>
    <definedName name="HTML_LineAfter" hidden="1">FALSE</definedName>
    <definedName name="HTML_LineBefore" hidden="1">FALSE</definedName>
    <definedName name="HTML_Name" hidden="1">"pjPonzo"</definedName>
    <definedName name="HTML_OS" hidden="1">0</definedName>
    <definedName name="HTML_PathFile" hidden="1">"C:\Documents and Settings\Owner.myPC\Desktop\mySTUFF\MyHTML.htm"</definedName>
    <definedName name="HTML_Title" hidden="1">"mccreery"</definedName>
  </definedNames>
  <calcPr fullCalcOnLoad="1"/>
</workbook>
</file>

<file path=xl/sharedStrings.xml><?xml version="1.0" encoding="utf-8"?>
<sst xmlns="http://schemas.openxmlformats.org/spreadsheetml/2006/main" count="49" uniqueCount="46">
  <si>
    <t xml:space="preserve">  Type Control A to collect information below.</t>
  </si>
  <si>
    <t xml:space="preserve">  Type Control Q to save information below to the file: StockTalk.txt</t>
  </si>
  <si>
    <t>UP Bollinger</t>
  </si>
  <si>
    <t>DN Bollinger</t>
  </si>
  <si>
    <t>Upper Bollinger</t>
  </si>
  <si>
    <t>Lower Bollinger</t>
  </si>
  <si>
    <t>EXXON MOBIL CP</t>
  </si>
  <si>
    <t>XOM</t>
  </si>
  <si>
    <t>Select the moving averages here</t>
  </si>
  <si>
    <t>Minimum</t>
  </si>
  <si>
    <t>Avg 1</t>
  </si>
  <si>
    <t>d</t>
  </si>
  <si>
    <t>Maximum</t>
  </si>
  <si>
    <t>Stock Symbol:</t>
  </si>
  <si>
    <t>Avg 2</t>
  </si>
  <si>
    <t>URL used =</t>
  </si>
  <si>
    <t>M.A.C.D.</t>
  </si>
  <si>
    <t>12-day EMA</t>
  </si>
  <si>
    <t>26-day EMA</t>
  </si>
  <si>
    <t>Prices</t>
  </si>
  <si>
    <t>Index</t>
  </si>
  <si>
    <t>Date</t>
  </si>
  <si>
    <t>Open</t>
  </si>
  <si>
    <t>High</t>
  </si>
  <si>
    <t>Low</t>
  </si>
  <si>
    <t>Close</t>
  </si>
  <si>
    <t>Volume</t>
  </si>
  <si>
    <t>Adj Close</t>
  </si>
  <si>
    <t>Returns</t>
  </si>
  <si>
    <t>Avg 3</t>
  </si>
  <si>
    <t>Start Date:</t>
  </si>
  <si>
    <t>End Date:</t>
  </si>
  <si>
    <t>For the stock</t>
  </si>
  <si>
    <t>C:\Documents and Settings\Owner.myPC\Desktop\StockTalk.txt</t>
  </si>
  <si>
    <t>sentences</t>
  </si>
  <si>
    <t>SaveText to:</t>
  </si>
  <si>
    <t>Volatility</t>
  </si>
  <si>
    <t>CAGR</t>
  </si>
  <si>
    <t>Days earlier =</t>
  </si>
  <si>
    <t>RSI</t>
  </si>
  <si>
    <t>R.S.I.</t>
  </si>
  <si>
    <t>SD multiplier</t>
  </si>
  <si>
    <t>Hi / Lo</t>
  </si>
  <si>
    <t>http://www.gummy-stuff.org/StrockTalk.htm</t>
  </si>
  <si>
    <t>See:</t>
  </si>
  <si>
    <t>http://chart.yahoo.com/table.csv?s=XOM&amp;a=5&amp;b=13&amp;c=2005&amp;d=5&amp;e=13&amp;f=2007&amp;g=d&amp;q=q&amp;y=0&amp;z=XOM&amp;x=.csv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</si>
</sst>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 d/yy"/>
    <numFmt numFmtId="165" formatCode="0.0000"/>
    <numFmt numFmtId="166" formatCode="mmmm\ d\,\ yyyy"/>
    <numFmt numFmtId="167" formatCode="&quot;$&quot;#,##0.00"/>
    <numFmt numFmtId="168" formatCode="0.0%"/>
    <numFmt numFmtId="169" formatCode="0,000"/>
    <numFmt numFmtId="170" formatCode="&quot;$&quot;#,##0"/>
    <numFmt numFmtId="171" formatCode="#,##0.0"/>
  </numFmts>
  <fonts count="1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/>
    </xf>
    <xf numFmtId="164" fontId="3" fillId="2" borderId="0" xfId="0" applyNumberFormat="1" applyFont="1" applyFill="1" applyAlignment="1">
      <alignment/>
    </xf>
    <xf numFmtId="165" fontId="3" fillId="0" borderId="0" xfId="0" applyNumberFormat="1" applyFont="1" applyAlignment="1">
      <alignment horizontal="center" vertical="center"/>
    </xf>
    <xf numFmtId="0" fontId="0" fillId="4" borderId="0" xfId="0" applyFill="1" applyAlignment="1">
      <alignment/>
    </xf>
    <xf numFmtId="43" fontId="2" fillId="3" borderId="1" xfId="15" applyFont="1" applyFill="1" applyBorder="1" applyAlignment="1">
      <alignment horizontal="right"/>
    </xf>
    <xf numFmtId="14" fontId="2" fillId="3" borderId="1" xfId="15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4" fontId="2" fillId="3" borderId="4" xfId="15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6" fillId="3" borderId="0" xfId="15" applyFont="1" applyFill="1" applyBorder="1" applyAlignment="1">
      <alignment horizontal="right"/>
    </xf>
    <xf numFmtId="49" fontId="6" fillId="3" borderId="0" xfId="15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10" fontId="7" fillId="3" borderId="1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4" fillId="5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6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2" fontId="5" fillId="2" borderId="0" xfId="0" applyNumberFormat="1" applyFont="1" applyFill="1" applyAlignment="1">
      <alignment/>
    </xf>
    <xf numFmtId="169" fontId="5" fillId="2" borderId="0" xfId="0" applyNumberFormat="1" applyFont="1" applyFill="1" applyAlignment="1">
      <alignment/>
    </xf>
    <xf numFmtId="170" fontId="0" fillId="0" borderId="0" xfId="0" applyNumberFormat="1" applyAlignment="1">
      <alignment/>
    </xf>
    <xf numFmtId="0" fontId="4" fillId="5" borderId="1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2" fillId="2" borderId="0" xfId="0" applyNumberFormat="1" applyFont="1" applyFill="1" applyAlignment="1">
      <alignment horizontal="right"/>
    </xf>
    <xf numFmtId="2" fontId="7" fillId="2" borderId="0" xfId="0" applyNumberFormat="1" applyFont="1" applyFill="1" applyAlignment="1">
      <alignment horizontal="right"/>
    </xf>
    <xf numFmtId="169" fontId="7" fillId="2" borderId="0" xfId="0" applyNumberFormat="1" applyFont="1" applyFill="1" applyAlignment="1">
      <alignment horizontal="right"/>
    </xf>
    <xf numFmtId="2" fontId="0" fillId="6" borderId="0" xfId="0" applyNumberFormat="1" applyFill="1" applyAlignment="1">
      <alignment horizontal="center" vertical="center"/>
    </xf>
    <xf numFmtId="10" fontId="5" fillId="2" borderId="0" xfId="0" applyNumberFormat="1" applyFont="1" applyFill="1" applyAlignment="1">
      <alignment horizontal="center"/>
    </xf>
    <xf numFmtId="0" fontId="4" fillId="5" borderId="10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168" fontId="0" fillId="0" borderId="0" xfId="0" applyNumberFormat="1" applyAlignment="1">
      <alignment horizontal="center"/>
    </xf>
    <xf numFmtId="164" fontId="5" fillId="2" borderId="0" xfId="0" applyNumberFormat="1" applyFont="1" applyFill="1" applyAlignment="1">
      <alignment/>
    </xf>
    <xf numFmtId="167" fontId="4" fillId="5" borderId="10" xfId="0" applyNumberFormat="1" applyFont="1" applyFill="1" applyBorder="1" applyAlignment="1">
      <alignment horizontal="center" vertical="center"/>
    </xf>
    <xf numFmtId="167" fontId="4" fillId="5" borderId="0" xfId="0" applyNumberFormat="1" applyFont="1" applyFill="1" applyAlignment="1">
      <alignment horizontal="center" vertical="center"/>
    </xf>
    <xf numFmtId="4" fontId="3" fillId="5" borderId="0" xfId="0" applyNumberFormat="1" applyFont="1" applyFill="1" applyAlignment="1">
      <alignment horizontal="center" vertical="center"/>
    </xf>
    <xf numFmtId="2" fontId="7" fillId="7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43" fontId="1" fillId="3" borderId="11" xfId="15" applyFont="1" applyFill="1" applyBorder="1" applyAlignment="1">
      <alignment horizontal="right"/>
    </xf>
    <xf numFmtId="0" fontId="6" fillId="3" borderId="12" xfId="0" applyFont="1" applyFill="1" applyBorder="1" applyAlignment="1">
      <alignment horizontal="center" vertical="center"/>
    </xf>
    <xf numFmtId="170" fontId="0" fillId="3" borderId="0" xfId="0" applyNumberFormat="1" applyFill="1" applyAlignment="1">
      <alignment/>
    </xf>
    <xf numFmtId="165" fontId="3" fillId="4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" fontId="3" fillId="2" borderId="13" xfId="0" applyNumberFormat="1" applyFont="1" applyFill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/>
    </xf>
    <xf numFmtId="165" fontId="3" fillId="3" borderId="14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/>
    </xf>
    <xf numFmtId="0" fontId="6" fillId="3" borderId="8" xfId="0" applyFont="1" applyFill="1" applyBorder="1" applyAlignment="1">
      <alignment/>
    </xf>
    <xf numFmtId="0" fontId="0" fillId="3" borderId="15" xfId="0" applyFill="1" applyBorder="1" applyAlignment="1">
      <alignment/>
    </xf>
    <xf numFmtId="0" fontId="6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165" fontId="3" fillId="4" borderId="0" xfId="0" applyNumberFormat="1" applyFont="1" applyFill="1" applyAlignment="1">
      <alignment horizontal="center" vertical="center"/>
    </xf>
    <xf numFmtId="0" fontId="0" fillId="2" borderId="13" xfId="0" applyFill="1" applyBorder="1" applyAlignment="1">
      <alignment/>
    </xf>
    <xf numFmtId="165" fontId="4" fillId="4" borderId="16" xfId="0" applyNumberFormat="1" applyFont="1" applyFill="1" applyBorder="1" applyAlignment="1">
      <alignment horizontal="center" vertical="center"/>
    </xf>
    <xf numFmtId="166" fontId="3" fillId="4" borderId="17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167" fontId="3" fillId="4" borderId="17" xfId="0" applyNumberFormat="1" applyFont="1" applyFill="1" applyBorder="1" applyAlignment="1">
      <alignment horizontal="center" vertical="center"/>
    </xf>
    <xf numFmtId="4" fontId="3" fillId="4" borderId="17" xfId="0" applyNumberFormat="1" applyFont="1" applyFill="1" applyBorder="1" applyAlignment="1">
      <alignment horizontal="center" vertical="center"/>
    </xf>
    <xf numFmtId="168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15" fontId="3" fillId="4" borderId="21" xfId="0" applyNumberFormat="1" applyFont="1" applyFill="1" applyBorder="1" applyAlignment="1">
      <alignment horizontal="center" vertical="center"/>
    </xf>
    <xf numFmtId="167" fontId="3" fillId="4" borderId="19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15" fontId="3" fillId="4" borderId="23" xfId="0" applyNumberFormat="1" applyFont="1" applyFill="1" applyBorder="1" applyAlignment="1">
      <alignment horizontal="center" vertical="center"/>
    </xf>
    <xf numFmtId="167" fontId="3" fillId="4" borderId="24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168" fontId="3" fillId="4" borderId="19" xfId="0" applyNumberFormat="1" applyFont="1" applyFill="1" applyBorder="1" applyAlignment="1">
      <alignment horizontal="center" vertical="center"/>
    </xf>
    <xf numFmtId="165" fontId="3" fillId="4" borderId="16" xfId="0" applyNumberFormat="1" applyFont="1" applyFill="1" applyBorder="1" applyAlignment="1">
      <alignment horizontal="center" vertical="center"/>
    </xf>
    <xf numFmtId="171" fontId="3" fillId="4" borderId="17" xfId="0" applyNumberFormat="1" applyFont="1" applyFill="1" applyBorder="1" applyAlignment="1">
      <alignment horizontal="center" vertical="center"/>
    </xf>
    <xf numFmtId="171" fontId="3" fillId="4" borderId="18" xfId="0" applyNumberFormat="1" applyFont="1" applyFill="1" applyBorder="1" applyAlignment="1">
      <alignment horizontal="center" vertical="center"/>
    </xf>
    <xf numFmtId="0" fontId="0" fillId="4" borderId="17" xfId="0" applyFill="1" applyBorder="1" applyAlignment="1">
      <alignment/>
    </xf>
    <xf numFmtId="1" fontId="0" fillId="0" borderId="25" xfId="0" applyNumberFormat="1" applyBorder="1" applyAlignment="1">
      <alignment/>
    </xf>
    <xf numFmtId="1" fontId="6" fillId="0" borderId="14" xfId="0" applyNumberFormat="1" applyFont="1" applyBorder="1" applyAlignment="1">
      <alignment horizontal="right" vertical="center"/>
    </xf>
    <xf numFmtId="1" fontId="6" fillId="3" borderId="14" xfId="0" applyNumberFormat="1" applyFont="1" applyFill="1" applyBorder="1" applyAlignment="1">
      <alignment/>
    </xf>
    <xf numFmtId="1" fontId="2" fillId="0" borderId="26" xfId="0" applyNumberFormat="1" applyFont="1" applyBorder="1" applyAlignment="1">
      <alignment horizontal="center" vertical="center"/>
    </xf>
    <xf numFmtId="10" fontId="5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/>
    </xf>
    <xf numFmtId="167" fontId="3" fillId="4" borderId="27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5" fillId="7" borderId="0" xfId="0" applyFont="1" applyFill="1" applyAlignment="1">
      <alignment/>
    </xf>
    <xf numFmtId="2" fontId="5" fillId="7" borderId="0" xfId="0" applyNumberFormat="1" applyFont="1" applyFill="1" applyAlignment="1">
      <alignment horizontal="center" vertic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2</xdr:row>
      <xdr:rowOff>19050</xdr:rowOff>
    </xdr:from>
    <xdr:to>
      <xdr:col>9</xdr:col>
      <xdr:colOff>514350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7515225" y="381000"/>
          <a:ext cx="295275" cy="47625"/>
          <a:chOff x="789" y="38"/>
          <a:chExt cx="31" cy="5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>
            <a:off x="790" y="43"/>
            <a:ext cx="3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789" y="38"/>
            <a:ext cx="0" cy="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557"/>
  <sheetViews>
    <sheetView workbookViewId="0" topLeftCell="X1">
      <selection activeCell="AL15" sqref="AL15"/>
    </sheetView>
  </sheetViews>
  <sheetFormatPr defaultColWidth="9.140625" defaultRowHeight="12.75"/>
  <cols>
    <col min="3" max="3" width="36.28125" style="0" bestFit="1" customWidth="1"/>
    <col min="12" max="12" width="6.421875" style="0" customWidth="1"/>
    <col min="13" max="13" width="3.57421875" style="101" customWidth="1"/>
    <col min="14" max="14" width="6.7109375" style="34" customWidth="1"/>
    <col min="15" max="15" width="8.140625" style="34" customWidth="1"/>
    <col min="16" max="16" width="2.28125" style="0" customWidth="1"/>
    <col min="23" max="23" width="1.28515625" style="0" customWidth="1"/>
    <col min="25" max="25" width="12.140625" style="0" customWidth="1"/>
    <col min="26" max="26" width="23.7109375" style="0" customWidth="1"/>
    <col min="27" max="27" width="10.00390625" style="0" customWidth="1"/>
    <col min="28" max="28" width="0.85546875" style="0" customWidth="1"/>
    <col min="29" max="29" width="12.140625" style="0" customWidth="1"/>
    <col min="31" max="31" width="11.421875" style="0" customWidth="1"/>
    <col min="33" max="33" width="11.7109375" style="0" bestFit="1" customWidth="1"/>
    <col min="34" max="34" width="14.57421875" style="0" customWidth="1"/>
    <col min="36" max="36" width="17.28125" style="0" customWidth="1"/>
    <col min="39" max="39" width="13.140625" style="0" customWidth="1"/>
  </cols>
  <sheetData>
    <row r="1" spans="1:39" ht="14.25" thickBot="1" thickTop="1">
      <c r="A1" s="3"/>
      <c r="B1" s="3"/>
      <c r="C1" s="3"/>
      <c r="D1" s="3"/>
      <c r="E1" s="3"/>
      <c r="F1" s="3"/>
      <c r="G1" s="3"/>
      <c r="H1" s="3"/>
      <c r="I1" s="1">
        <f>COUNT(G8:G2000)</f>
        <v>503</v>
      </c>
      <c r="J1" s="2" t="s">
        <v>8</v>
      </c>
      <c r="K1" s="3"/>
      <c r="L1" s="3"/>
      <c r="M1" s="4"/>
      <c r="N1" s="5"/>
      <c r="O1" s="5"/>
      <c r="P1" s="5"/>
      <c r="Q1" s="3"/>
      <c r="R1" s="3"/>
      <c r="S1" s="3"/>
      <c r="T1" s="6">
        <f>MAX(C8:C2000)</f>
        <v>39245</v>
      </c>
      <c r="U1" s="72" t="s">
        <v>35</v>
      </c>
      <c r="V1" s="73"/>
      <c r="W1" s="69"/>
      <c r="X1" s="65">
        <f>1+COUNTA(AC10:AC50)</f>
        <v>13</v>
      </c>
      <c r="Y1" s="66" t="s">
        <v>34</v>
      </c>
      <c r="Z1" s="75"/>
      <c r="AA1" s="76" t="s">
        <v>19</v>
      </c>
      <c r="AB1" s="95"/>
      <c r="AC1" s="77">
        <f>INDEX($C$8:$C$1054,$I$1-$X$3)</f>
        <v>39238</v>
      </c>
      <c r="AD1" s="80">
        <f>INDEX($X$8:$X$1054,$I$1-$X$3)</f>
        <v>84.26</v>
      </c>
      <c r="AE1" s="77">
        <f>INDEX($C$8:$C$1054,$I$1)</f>
        <v>39245</v>
      </c>
      <c r="AF1" s="80">
        <f>INDEX($X$8:$X$1054,$I$1)</f>
        <v>82</v>
      </c>
      <c r="AG1" s="83" t="str">
        <f>IF(AD1&gt;AF1,"dropped","risen")</f>
        <v>dropped</v>
      </c>
      <c r="AH1" s="90" t="s">
        <v>42</v>
      </c>
      <c r="AI1" s="78">
        <f>INDEX($E$8:$E$1054,$I$1)</f>
        <v>83.31</v>
      </c>
      <c r="AJ1" s="79">
        <f>INDEX($F$8:$F$1054,$I$1)</f>
        <v>81.95</v>
      </c>
      <c r="AK1" s="106" t="str">
        <f>LEFT(AM1,SEARCH(" ",AM1)-1)</f>
        <v>EXXON</v>
      </c>
      <c r="AL1" s="8"/>
      <c r="AM1" s="102" t="s">
        <v>6</v>
      </c>
    </row>
    <row r="2" spans="1:38" ht="14.25" thickBot="1" thickTop="1">
      <c r="A2" s="9" t="s">
        <v>30</v>
      </c>
      <c r="B2" s="10">
        <f>B3-2*365</f>
        <v>38518</v>
      </c>
      <c r="C2" s="3"/>
      <c r="D2" s="3"/>
      <c r="E2" s="3"/>
      <c r="F2" s="3"/>
      <c r="G2" s="3"/>
      <c r="H2" s="3"/>
      <c r="I2" s="3"/>
      <c r="J2" s="3"/>
      <c r="K2" s="11" t="s">
        <v>10</v>
      </c>
      <c r="L2" s="12">
        <v>20</v>
      </c>
      <c r="M2" s="4"/>
      <c r="N2" s="5"/>
      <c r="O2" s="5"/>
      <c r="P2" s="5"/>
      <c r="Q2" s="3"/>
      <c r="R2" s="3"/>
      <c r="S2" s="3"/>
      <c r="T2" s="6">
        <f>MIN(C8:C2000)</f>
        <v>38516</v>
      </c>
      <c r="U2" s="70" t="s">
        <v>33</v>
      </c>
      <c r="V2" s="71"/>
      <c r="W2" s="67"/>
      <c r="X2" s="68"/>
      <c r="Y2" s="68"/>
      <c r="Z2" s="67"/>
      <c r="AA2" s="76" t="str">
        <f>T5</f>
        <v>20 day E.M.A.</v>
      </c>
      <c r="AB2" s="95"/>
      <c r="AC2" s="80">
        <f>INDEX($T$8:$T$1054,$I$1-$X$3)</f>
        <v>82.48929653728058</v>
      </c>
      <c r="AD2" s="80">
        <f>INDEX($T$8:$T$1054,$I$1)</f>
        <v>82.5415659472339</v>
      </c>
      <c r="AE2" s="79" t="str">
        <f>IF(AC2&gt;AD2,"dropped","risen")</f>
        <v>risen</v>
      </c>
      <c r="AF2" s="84" t="s">
        <v>9</v>
      </c>
      <c r="AG2" s="85">
        <f>INDEX(C8:C2000,MATCH(AH2,F8:F2000,0))</f>
        <v>38645</v>
      </c>
      <c r="AH2" s="103">
        <f>MIN(F8:F2000)</f>
        <v>54.5</v>
      </c>
      <c r="AI2" s="33"/>
      <c r="AJ2" s="8"/>
      <c r="AK2" s="8"/>
      <c r="AL2" s="8"/>
    </row>
    <row r="3" spans="1:38" ht="14.25" thickBot="1" thickTop="1">
      <c r="A3" s="60" t="s">
        <v>31</v>
      </c>
      <c r="B3" s="13">
        <f ca="1">TODAY()</f>
        <v>39248</v>
      </c>
      <c r="C3" s="5" t="s">
        <v>11</v>
      </c>
      <c r="D3" s="5"/>
      <c r="E3" s="5"/>
      <c r="F3" s="3"/>
      <c r="G3" s="3"/>
      <c r="H3" s="3"/>
      <c r="I3" s="3"/>
      <c r="J3" s="3"/>
      <c r="K3" s="14" t="s">
        <v>14</v>
      </c>
      <c r="L3" s="15">
        <v>50</v>
      </c>
      <c r="M3" s="4"/>
      <c r="N3" s="5"/>
      <c r="O3" s="5"/>
      <c r="P3" s="3"/>
      <c r="Q3" s="3"/>
      <c r="R3" s="3"/>
      <c r="U3" s="96"/>
      <c r="V3" s="97" t="s">
        <v>38</v>
      </c>
      <c r="W3" s="98"/>
      <c r="X3" s="99">
        <v>5</v>
      </c>
      <c r="Y3" s="7"/>
      <c r="AA3" s="76" t="str">
        <f>U5</f>
        <v>50 day E.M.A.</v>
      </c>
      <c r="AB3" s="95"/>
      <c r="AC3" s="80">
        <f>INDEX($U$9:$U$1054,$I$1-$X$3)</f>
        <v>80.10851685827866</v>
      </c>
      <c r="AD3" s="80">
        <f>INDEX($U$8:$U$1054,$I$1)</f>
        <v>80.45138221512146</v>
      </c>
      <c r="AE3" s="79" t="str">
        <f>IF(AC3&gt;AD3,"dropped","risen")</f>
        <v>risen</v>
      </c>
      <c r="AF3" s="87" t="s">
        <v>12</v>
      </c>
      <c r="AG3" s="88">
        <f>INDEX(C8:C2000,MATCH(AH3,E8:E2000,0))</f>
        <v>39238</v>
      </c>
      <c r="AH3" s="103">
        <f>MAX(E8:E2000)</f>
        <v>84.6</v>
      </c>
      <c r="AI3" s="33"/>
      <c r="AJ3" s="8"/>
      <c r="AK3" s="8"/>
      <c r="AL3" s="8"/>
    </row>
    <row r="4" spans="1:38" ht="14.25" thickBot="1" thickTop="1">
      <c r="A4" s="16" t="s">
        <v>13</v>
      </c>
      <c r="B4" s="17" t="s">
        <v>7</v>
      </c>
      <c r="D4" s="3"/>
      <c r="E4" s="3"/>
      <c r="F4" s="3"/>
      <c r="G4" s="3"/>
      <c r="H4" s="18" t="str">
        <f>TEXT(T2,"mmm d/yy")&amp;" to "&amp;TEXT(T1,"mmm d/yy")</f>
        <v>Jun 13/05 to Jun 12/07</v>
      </c>
      <c r="I4" s="19"/>
      <c r="J4" s="3"/>
      <c r="K4" s="20" t="s">
        <v>29</v>
      </c>
      <c r="L4" s="21">
        <v>100</v>
      </c>
      <c r="M4" s="4"/>
      <c r="N4" s="105" t="s">
        <v>41</v>
      </c>
      <c r="O4" s="5"/>
      <c r="P4" s="3"/>
      <c r="Q4" s="3"/>
      <c r="R4" s="3"/>
      <c r="S4" s="22"/>
      <c r="T4" s="23">
        <f>2/(L2+1)</f>
        <v>0.09523809523809523</v>
      </c>
      <c r="U4" s="23">
        <f>2/(L3+1)</f>
        <v>0.0392156862745098</v>
      </c>
      <c r="V4" s="23">
        <f>2/(L4+1)</f>
        <v>0.019801980198019802</v>
      </c>
      <c r="W4" s="3"/>
      <c r="X4" s="50" t="s">
        <v>44</v>
      </c>
      <c r="Y4" s="109" t="s">
        <v>43</v>
      </c>
      <c r="AA4" s="76" t="str">
        <f>V5</f>
        <v>100 day E.M.A.</v>
      </c>
      <c r="AB4" s="95"/>
      <c r="AC4" s="80">
        <f>INDEX($V$9:$V$1054,$I$1-$X$3)</f>
        <v>77.4309282777814</v>
      </c>
      <c r="AD4" s="80">
        <f>INDEX($V$8:$V$1054,$I$1)</f>
        <v>77.81499230185841</v>
      </c>
      <c r="AE4" s="79" t="str">
        <f>IF(AC4&gt;AD4,"dropped","risen")</f>
        <v>risen</v>
      </c>
      <c r="AF4" s="90" t="s">
        <v>36</v>
      </c>
      <c r="AG4" s="82">
        <f>STDEVP(K8:K1000)*SQRT(365)</f>
        <v>0.2387854119563059</v>
      </c>
      <c r="AH4" s="84" t="s">
        <v>4</v>
      </c>
      <c r="AI4" s="86">
        <f>INDEX($N$8:$N$1054,$I$1)</f>
        <v>84.76236087852074</v>
      </c>
      <c r="AJ4" s="8"/>
      <c r="AK4" s="8"/>
      <c r="AL4" s="8"/>
    </row>
    <row r="5" spans="1:38" ht="14.25" thickBot="1" thickTop="1">
      <c r="A5" s="5"/>
      <c r="B5" s="24" t="s">
        <v>15</v>
      </c>
      <c r="C5" s="25" t="s">
        <v>45</v>
      </c>
      <c r="D5" s="26"/>
      <c r="E5" s="27"/>
      <c r="F5" s="27"/>
      <c r="G5" s="27"/>
      <c r="H5" s="27"/>
      <c r="I5" s="28"/>
      <c r="J5" s="3"/>
      <c r="K5" s="27" t="str">
        <f>"Average = "&amp;TEXT(AVERAGE(K8:K1000)*365,"0.000%")</f>
        <v>Average = 30.231%</v>
      </c>
      <c r="L5" s="3"/>
      <c r="M5" s="29"/>
      <c r="N5" s="61">
        <v>2</v>
      </c>
      <c r="O5" s="5"/>
      <c r="P5" s="3"/>
      <c r="Q5" s="23">
        <f>2/(12+1)</f>
        <v>0.15384615384615385</v>
      </c>
      <c r="R5" s="23">
        <f>2/(26+1)</f>
        <v>0.07407407407407407</v>
      </c>
      <c r="S5" s="30" t="s">
        <v>16</v>
      </c>
      <c r="T5" s="31" t="str">
        <f>TEXT(L2,"0")&amp;" day E.M.A."</f>
        <v>20 day E.M.A.</v>
      </c>
      <c r="U5" s="32" t="str">
        <f>TEXT(L3,"0")&amp;" day E.M.A."</f>
        <v>50 day E.M.A.</v>
      </c>
      <c r="V5" s="31" t="str">
        <f>TEXT(L4,"0")&amp;" day E.M.A."</f>
        <v>100 day E.M.A.</v>
      </c>
      <c r="W5" s="3"/>
      <c r="AA5" s="76" t="str">
        <f>S5</f>
        <v>M.A.C.D.</v>
      </c>
      <c r="AB5" s="95"/>
      <c r="AC5" s="81">
        <f>INDEX($S$8:$S$1054,$I$1-$X$3)</f>
        <v>1.3410233284994604</v>
      </c>
      <c r="AD5" s="81">
        <f>INDEX($S$8:$S$1054,$I$1)</f>
        <v>0.7369762700046039</v>
      </c>
      <c r="AE5" s="79" t="str">
        <f>IF(AC5&gt;AD5,"dropped","risen")</f>
        <v>dropped</v>
      </c>
      <c r="AF5" s="84" t="s">
        <v>37</v>
      </c>
      <c r="AG5" s="91">
        <f>(INDEX(I8:I2000,I1)/I8)^(365/(T1-T2))-1</f>
        <v>0.20737448583965667</v>
      </c>
      <c r="AH5" s="87" t="s">
        <v>5</v>
      </c>
      <c r="AI5" s="89">
        <f>INDEX($O$8:$O$1054,$I$1)</f>
        <v>81.09663912147924</v>
      </c>
      <c r="AJ5" s="8"/>
      <c r="AK5" s="8"/>
      <c r="AL5" s="8"/>
    </row>
    <row r="6" spans="1:36" ht="13.5" thickTop="1">
      <c r="A6" s="34"/>
      <c r="C6" s="27"/>
      <c r="D6" s="27"/>
      <c r="E6" s="27"/>
      <c r="F6" s="27"/>
      <c r="G6" s="35"/>
      <c r="H6" s="36"/>
      <c r="I6" s="28"/>
      <c r="J6" s="37"/>
      <c r="K6" s="27" t="str">
        <f>"SD = "&amp;TEXT(STDEVP(K8:K1000)*SQRT(365),"0.00%")</f>
        <v>SD = 23.88%</v>
      </c>
      <c r="M6" s="4"/>
      <c r="N6" s="5"/>
      <c r="O6" s="5"/>
      <c r="P6" s="27"/>
      <c r="Q6" s="38" t="s">
        <v>17</v>
      </c>
      <c r="R6" s="32" t="s">
        <v>18</v>
      </c>
      <c r="S6" s="30"/>
      <c r="T6" s="39"/>
      <c r="U6" s="40"/>
      <c r="V6" s="39"/>
      <c r="X6" s="41" t="s">
        <v>19</v>
      </c>
      <c r="AA6" s="76" t="s">
        <v>40</v>
      </c>
      <c r="AB6" s="95"/>
      <c r="AC6" s="82">
        <f>SUM(M9:M557)/(I1-100)</f>
        <v>0.674937965260546</v>
      </c>
      <c r="AD6" s="74"/>
      <c r="AE6" s="74"/>
      <c r="AF6" s="92" t="s">
        <v>26</v>
      </c>
      <c r="AG6" s="93">
        <f>INT(INDEX($H$8:$H$1054,$I$1-$X$3)/100000)/10</f>
        <v>21.2</v>
      </c>
      <c r="AH6" s="93">
        <f>INT(INDEX($H$8:$H$1054,$I$1)/100000)/10</f>
        <v>21.7</v>
      </c>
      <c r="AI6" s="94">
        <f>INT(MAX($H$8:$H$1054)/100000)/10</f>
        <v>65.9</v>
      </c>
      <c r="AJ6" s="63"/>
    </row>
    <row r="7" spans="1:36" ht="12.75">
      <c r="A7" s="42" t="s">
        <v>20</v>
      </c>
      <c r="C7" s="43" t="s">
        <v>21</v>
      </c>
      <c r="D7" s="44" t="s">
        <v>22</v>
      </c>
      <c r="E7" s="44" t="s">
        <v>23</v>
      </c>
      <c r="F7" s="44" t="s">
        <v>24</v>
      </c>
      <c r="G7" s="44" t="s">
        <v>25</v>
      </c>
      <c r="H7" s="45" t="s">
        <v>26</v>
      </c>
      <c r="I7" s="46" t="s">
        <v>27</v>
      </c>
      <c r="K7" s="47" t="s">
        <v>28</v>
      </c>
      <c r="M7" s="100" t="s">
        <v>39</v>
      </c>
      <c r="N7" s="107" t="s">
        <v>2</v>
      </c>
      <c r="O7" s="107" t="s">
        <v>3</v>
      </c>
      <c r="P7" s="27"/>
      <c r="Q7" s="48"/>
      <c r="R7" s="40"/>
      <c r="S7" s="30"/>
      <c r="T7" s="39"/>
      <c r="U7" s="40"/>
      <c r="V7" s="39"/>
      <c r="X7" s="49"/>
      <c r="Y7" s="50"/>
      <c r="AC7" s="63"/>
      <c r="AD7" s="63"/>
      <c r="AE7" s="63"/>
      <c r="AF7" s="63"/>
      <c r="AG7" s="63"/>
      <c r="AH7" s="63"/>
      <c r="AI7" s="63"/>
      <c r="AJ7" s="63"/>
    </row>
    <row r="8" spans="1:36" ht="12.75">
      <c r="A8" s="42">
        <v>1</v>
      </c>
      <c r="B8" s="51"/>
      <c r="C8" s="52">
        <v>38516</v>
      </c>
      <c r="D8" s="35">
        <v>58.25</v>
      </c>
      <c r="E8" s="35">
        <v>58.88</v>
      </c>
      <c r="F8" s="35">
        <v>57.79</v>
      </c>
      <c r="G8" s="35">
        <v>58.45</v>
      </c>
      <c r="H8" s="36">
        <v>12380600</v>
      </c>
      <c r="I8" s="46">
        <v>56.28</v>
      </c>
      <c r="K8" s="47"/>
      <c r="M8" s="29"/>
      <c r="N8" s="107"/>
      <c r="O8" s="107"/>
      <c r="P8" s="27">
        <v>1</v>
      </c>
      <c r="Q8" s="53">
        <f ca="1">IF($X8&lt;&gt;"",AVERAGE(OFFSET($X8,1-MIN($L$2,$P8),0):$X8),"")</f>
        <v>56.28</v>
      </c>
      <c r="R8" s="54">
        <f ca="1">IF($X8&lt;&gt;"",AVERAGE(OFFSET($X8,1-MIN($L$4,$P8),0):$X8),"")</f>
        <v>56.28</v>
      </c>
      <c r="S8" s="55">
        <f aca="true" t="shared" si="0" ref="S8:S16">IF($X8&lt;&gt;"",Q8-R8,"")</f>
        <v>0</v>
      </c>
      <c r="T8" s="53">
        <f ca="1">IF($X8&lt;&gt;"",AVERAGE(OFFSET($X8,1-MIN($L$2,$P8),0):$X8),"")</f>
        <v>56.28</v>
      </c>
      <c r="U8" s="53">
        <f ca="1">IF($X8&lt;&gt;"",AVERAGE(OFFSET($X8,1-MIN($L$2,$P8),0):$X8),"")</f>
        <v>56.28</v>
      </c>
      <c r="V8" s="53">
        <f ca="1">IF($X8&lt;&gt;"",AVERAGE(OFFSET($X8,1-MIN($L$2,$P8),0):$X8),"")</f>
        <v>56.28</v>
      </c>
      <c r="X8" s="56">
        <f>IF(I8="","",IF(I8&lt;&gt;0,I8,I7))</f>
        <v>56.28</v>
      </c>
      <c r="Y8" s="50"/>
      <c r="AC8" s="63"/>
      <c r="AD8" s="63"/>
      <c r="AE8" s="63"/>
      <c r="AF8" s="63"/>
      <c r="AG8" s="63"/>
      <c r="AH8" s="63"/>
      <c r="AI8" s="63"/>
      <c r="AJ8" s="63"/>
    </row>
    <row r="9" spans="1:36" ht="12.75">
      <c r="A9" s="42">
        <f>1+A8</f>
        <v>2</v>
      </c>
      <c r="B9" s="51"/>
      <c r="C9" s="52">
        <v>38517</v>
      </c>
      <c r="D9" s="35">
        <v>58.25</v>
      </c>
      <c r="E9" s="35">
        <v>58.88</v>
      </c>
      <c r="F9" s="35">
        <v>58.18</v>
      </c>
      <c r="G9" s="35">
        <v>58.55</v>
      </c>
      <c r="H9" s="36">
        <v>10536800</v>
      </c>
      <c r="I9" s="46">
        <v>56.38</v>
      </c>
      <c r="K9" s="47">
        <f>IF(G9&lt;&gt;"",I9/I8-1,"")</f>
        <v>0.0017768301350391535</v>
      </c>
      <c r="M9" s="29">
        <f>IF(G9&lt;&gt;"",IF(K9&gt;0,1,0),"")</f>
        <v>1</v>
      </c>
      <c r="N9" s="107"/>
      <c r="O9" s="107"/>
      <c r="P9" s="27">
        <f aca="true" t="shared" si="1" ref="P9:P73">1+P8</f>
        <v>2</v>
      </c>
      <c r="Q9" s="53">
        <f ca="1">IF($X9&lt;&gt;"",AVERAGE(OFFSET($X9,1-MIN($L$2,$P9),0):$X9),"")</f>
        <v>56.33</v>
      </c>
      <c r="R9" s="54">
        <f ca="1">IF($X9&lt;&gt;"",AVERAGE(OFFSET($X9,1-MIN($L$4,$P9),0):$X9),"")</f>
        <v>56.33</v>
      </c>
      <c r="S9" s="55">
        <f t="shared" si="0"/>
        <v>0</v>
      </c>
      <c r="T9" s="53">
        <f aca="true" t="shared" si="2" ref="T9:T72">IF($X9&lt;&gt;"",(1-T$4)*T8+T$4*$X9,"")</f>
        <v>56.289523809523814</v>
      </c>
      <c r="U9" s="53">
        <f aca="true" t="shared" si="3" ref="U9:U72">IF($X9&lt;&gt;"",(1-U$4)*U8+U$4*$X9,"")</f>
        <v>56.283921568627456</v>
      </c>
      <c r="V9" s="53">
        <f aca="true" t="shared" si="4" ref="V9:V72">IF($X9&lt;&gt;"",(1-V$4)*V8+V$4*$X9,"")</f>
        <v>56.2819801980198</v>
      </c>
      <c r="X9" s="56">
        <f aca="true" t="shared" si="5" ref="X9:X72">IF(I9="","",IF(I9&lt;&gt;0,I9,I8))</f>
        <v>56.38</v>
      </c>
      <c r="Y9" s="50"/>
      <c r="AC9" s="63"/>
      <c r="AD9" s="63"/>
      <c r="AE9" s="63"/>
      <c r="AF9" s="63"/>
      <c r="AG9" s="63"/>
      <c r="AH9" s="63"/>
      <c r="AI9" s="63"/>
      <c r="AJ9" s="63"/>
    </row>
    <row r="10" spans="1:36" ht="12.75">
      <c r="A10" s="42">
        <f aca="true" t="shared" si="6" ref="A10:A73">1+A9</f>
        <v>3</v>
      </c>
      <c r="B10" s="51"/>
      <c r="C10" s="52">
        <v>38518</v>
      </c>
      <c r="D10" s="35">
        <v>58.94</v>
      </c>
      <c r="E10" s="35">
        <v>59.29</v>
      </c>
      <c r="F10" s="35">
        <v>58.65</v>
      </c>
      <c r="G10" s="35">
        <v>59.25</v>
      </c>
      <c r="H10" s="36">
        <v>13406400</v>
      </c>
      <c r="I10" s="46">
        <v>57.05</v>
      </c>
      <c r="K10" s="47">
        <f aca="true" t="shared" si="7" ref="K10:K73">IF(G10&lt;&gt;"",I10/I9-1,"")</f>
        <v>0.011883646683220839</v>
      </c>
      <c r="M10" s="29">
        <f aca="true" t="shared" si="8" ref="M10:M73">IF(G10&lt;&gt;"",IF(K10&gt;0,1,0),"")</f>
        <v>1</v>
      </c>
      <c r="N10" s="107"/>
      <c r="O10" s="107"/>
      <c r="P10" s="27">
        <f t="shared" si="1"/>
        <v>3</v>
      </c>
      <c r="Q10" s="53">
        <f ca="1">IF($X10&lt;&gt;"",AVERAGE(OFFSET($X10,1-MIN($L$2,$P10),0):$X10),"")</f>
        <v>56.56999999999999</v>
      </c>
      <c r="R10" s="54">
        <f ca="1">IF($X10&lt;&gt;"",AVERAGE(OFFSET($X10,1-MIN($L$4,$P10),0):$X10),"")</f>
        <v>56.56999999999999</v>
      </c>
      <c r="S10" s="55">
        <f t="shared" si="0"/>
        <v>0</v>
      </c>
      <c r="T10" s="53">
        <f t="shared" si="2"/>
        <v>56.36195011337868</v>
      </c>
      <c r="U10" s="53">
        <f t="shared" si="3"/>
        <v>56.31396386005383</v>
      </c>
      <c r="V10" s="53">
        <f t="shared" si="4"/>
        <v>56.297188510930305</v>
      </c>
      <c r="X10" s="56">
        <f t="shared" si="5"/>
        <v>57.05</v>
      </c>
      <c r="Y10" s="50"/>
      <c r="AC10" s="63" t="str">
        <f>" For "&amp;TEXT(AK1,"")&amp;", the price was "&amp;TEXT(AD1,"$0.00")&amp;", "&amp;TEXT($X$3,"0")&amp;" days ago, on "&amp;TEXT(AC1,"mmm d, yyyy")&amp;". It has since "&amp;TEXT(AG1,"")&amp;" to "&amp;TEXT(AF1,"$0.00")&amp;" on "&amp;TEXT(AE1,"mmm d, yyyy")&amp;"."</f>
        <v> For EXXON, the price was $84.26, 5 days ago, on Jun 5, 2007. It has since dropped to $82.00 on Jun 12, 2007.</v>
      </c>
      <c r="AD10" s="63"/>
      <c r="AE10" s="63"/>
      <c r="AF10" s="63"/>
      <c r="AG10" s="63"/>
      <c r="AH10" s="63"/>
      <c r="AI10" s="63"/>
      <c r="AJ10" s="63"/>
    </row>
    <row r="11" spans="1:36" ht="12.75">
      <c r="A11" s="42">
        <f t="shared" si="6"/>
        <v>4</v>
      </c>
      <c r="B11" s="51"/>
      <c r="C11" s="52">
        <v>38519</v>
      </c>
      <c r="D11" s="35">
        <v>59.25</v>
      </c>
      <c r="E11" s="35">
        <v>60.2</v>
      </c>
      <c r="F11" s="35">
        <v>59.12</v>
      </c>
      <c r="G11" s="35">
        <v>60.12</v>
      </c>
      <c r="H11" s="36">
        <v>13447800</v>
      </c>
      <c r="I11" s="46">
        <v>57.89</v>
      </c>
      <c r="K11" s="47">
        <f t="shared" si="7"/>
        <v>0.014723926380368235</v>
      </c>
      <c r="M11" s="29">
        <f t="shared" si="8"/>
        <v>1</v>
      </c>
      <c r="N11" s="107"/>
      <c r="O11" s="107"/>
      <c r="P11" s="27">
        <f t="shared" si="1"/>
        <v>4</v>
      </c>
      <c r="Q11" s="53">
        <f ca="1">IF($X11&lt;&gt;"",AVERAGE(OFFSET($X11,1-MIN($L$2,$P11),0):$X11),"")</f>
        <v>56.89999999999999</v>
      </c>
      <c r="R11" s="54">
        <f ca="1">IF($X11&lt;&gt;"",AVERAGE(OFFSET($X11,1-MIN($L$4,$P11),0):$X11),"")</f>
        <v>56.89999999999999</v>
      </c>
      <c r="S11" s="55">
        <f t="shared" si="0"/>
        <v>0</v>
      </c>
      <c r="T11" s="53">
        <f t="shared" si="2"/>
        <v>56.507478674009285</v>
      </c>
      <c r="U11" s="53">
        <f t="shared" si="3"/>
        <v>56.375769198875254</v>
      </c>
      <c r="V11" s="53">
        <f t="shared" si="4"/>
        <v>56.32872933249604</v>
      </c>
      <c r="X11" s="56">
        <f t="shared" si="5"/>
        <v>57.89</v>
      </c>
      <c r="Y11" s="50"/>
      <c r="AC11" s="63" t="str">
        <f>" The High and Low for "&amp;TEXT(AE1,"mmm d, yyyy")&amp;" are "&amp;TEXT(AI1,"$0.00")&amp;" and "&amp;TEXT(AJ1,"$0.00")&amp;"."</f>
        <v> The High and Low for Jun 12, 2007 are $83.31 and $81.95.</v>
      </c>
      <c r="AD11" s="63"/>
      <c r="AE11" s="63"/>
      <c r="AF11" s="63"/>
      <c r="AG11" s="63"/>
      <c r="AH11" s="63"/>
      <c r="AI11" s="63"/>
      <c r="AJ11" s="63"/>
    </row>
    <row r="12" spans="1:36" ht="12.75">
      <c r="A12" s="42">
        <f t="shared" si="6"/>
        <v>5</v>
      </c>
      <c r="B12" s="51"/>
      <c r="C12" s="52">
        <v>38520</v>
      </c>
      <c r="D12" s="35">
        <v>60.79</v>
      </c>
      <c r="E12" s="35">
        <v>61.02</v>
      </c>
      <c r="F12" s="35">
        <v>60.12</v>
      </c>
      <c r="G12" s="35">
        <v>60.89</v>
      </c>
      <c r="H12" s="36">
        <v>24874400</v>
      </c>
      <c r="I12" s="46">
        <v>58.63</v>
      </c>
      <c r="K12" s="47">
        <f t="shared" si="7"/>
        <v>0.012782864052513387</v>
      </c>
      <c r="M12" s="29">
        <f t="shared" si="8"/>
        <v>1</v>
      </c>
      <c r="N12" s="107"/>
      <c r="O12" s="107"/>
      <c r="P12" s="27">
        <f t="shared" si="1"/>
        <v>5</v>
      </c>
      <c r="Q12" s="53">
        <f ca="1">IF($X12&lt;&gt;"",AVERAGE(OFFSET($X12,1-MIN($L$2,$P12),0):$X12),"")</f>
        <v>57.245999999999995</v>
      </c>
      <c r="R12" s="54">
        <f ca="1">IF($X12&lt;&gt;"",AVERAGE(OFFSET($X12,1-MIN($L$4,$P12),0):$X12),"")</f>
        <v>57.245999999999995</v>
      </c>
      <c r="S12" s="55">
        <f t="shared" si="0"/>
        <v>0</v>
      </c>
      <c r="T12" s="53">
        <f t="shared" si="2"/>
        <v>56.70962356219887</v>
      </c>
      <c r="U12" s="53">
        <f t="shared" si="3"/>
        <v>56.4641704067625</v>
      </c>
      <c r="V12" s="53">
        <f t="shared" si="4"/>
        <v>56.374299048684236</v>
      </c>
      <c r="X12" s="56">
        <f t="shared" si="5"/>
        <v>58.63</v>
      </c>
      <c r="Y12" s="50"/>
      <c r="AC12" s="63" t="str">
        <f>" The Upper Bollinger is "&amp;TEXT(AI4,"$0.00")&amp;". The Lower Bollinger is "&amp;TEXT(AI5,"$0.00")&amp;"."</f>
        <v> The Upper Bollinger is $84.76. The Lower Bollinger is $81.10.</v>
      </c>
      <c r="AD12" s="63"/>
      <c r="AE12" s="63"/>
      <c r="AF12" s="63"/>
      <c r="AG12" s="63"/>
      <c r="AH12" s="63"/>
      <c r="AI12" s="63"/>
      <c r="AJ12" s="63"/>
    </row>
    <row r="13" spans="1:36" ht="12.75">
      <c r="A13" s="42">
        <f t="shared" si="6"/>
        <v>6</v>
      </c>
      <c r="B13" s="51"/>
      <c r="C13" s="52">
        <v>38523</v>
      </c>
      <c r="D13" s="35">
        <v>61.1</v>
      </c>
      <c r="E13" s="35">
        <v>61.13</v>
      </c>
      <c r="F13" s="35">
        <v>60.32</v>
      </c>
      <c r="G13" s="35">
        <v>60.85</v>
      </c>
      <c r="H13" s="36">
        <v>13543900</v>
      </c>
      <c r="I13" s="46">
        <v>58.59</v>
      </c>
      <c r="K13" s="47">
        <f t="shared" si="7"/>
        <v>-0.0006822445846835778</v>
      </c>
      <c r="M13" s="29">
        <f t="shared" si="8"/>
        <v>0</v>
      </c>
      <c r="N13" s="107"/>
      <c r="O13" s="107"/>
      <c r="P13" s="27">
        <f t="shared" si="1"/>
        <v>6</v>
      </c>
      <c r="Q13" s="53">
        <f ca="1">IF($X13&lt;&gt;"",AVERAGE(OFFSET($X13,1-MIN($L$2,$P13),0):$X13),"")</f>
        <v>57.46999999999999</v>
      </c>
      <c r="R13" s="54">
        <f ca="1">IF($X13&lt;&gt;"",AVERAGE(OFFSET($X13,1-MIN($L$4,$P13),0):$X13),"")</f>
        <v>57.46999999999999</v>
      </c>
      <c r="S13" s="55">
        <f t="shared" si="0"/>
        <v>0</v>
      </c>
      <c r="T13" s="53">
        <f t="shared" si="2"/>
        <v>56.888707032465646</v>
      </c>
      <c r="U13" s="53">
        <f t="shared" si="3"/>
        <v>56.54753627316397</v>
      </c>
      <c r="V13" s="53">
        <f t="shared" si="4"/>
        <v>56.418174315046926</v>
      </c>
      <c r="X13" s="56">
        <f t="shared" si="5"/>
        <v>58.59</v>
      </c>
      <c r="Y13" s="50"/>
      <c r="AC13" s="63" t="str">
        <f>" The Volume of trades was "&amp;TEXT(AG6,"0.0")&amp;" million, "&amp;TEXT($X$3,"0")&amp;" days ago. It is now "&amp;TEXT(AH6,"0.0")&amp;" million. Maximum shares traded were "&amp;TEXT(AI6,"0.0")&amp;" million."</f>
        <v> The Volume of trades was 21.2 million, 5 days ago. It is now 21.7 million. Maximum shares traded were 65.9 million.</v>
      </c>
      <c r="AD13" s="63"/>
      <c r="AE13" s="63"/>
      <c r="AF13" s="63"/>
      <c r="AG13" s="63"/>
      <c r="AH13" s="63"/>
      <c r="AI13" s="63"/>
      <c r="AJ13" s="63"/>
    </row>
    <row r="14" spans="1:36" ht="12.75">
      <c r="A14" s="42">
        <f t="shared" si="6"/>
        <v>7</v>
      </c>
      <c r="B14" s="51"/>
      <c r="C14" s="52">
        <v>38524</v>
      </c>
      <c r="D14" s="35">
        <v>60.4</v>
      </c>
      <c r="E14" s="35">
        <v>60.8</v>
      </c>
      <c r="F14" s="35">
        <v>59.5</v>
      </c>
      <c r="G14" s="35">
        <v>59.51</v>
      </c>
      <c r="H14" s="36">
        <v>16595500</v>
      </c>
      <c r="I14" s="46">
        <v>57.3</v>
      </c>
      <c r="K14" s="47">
        <f t="shared" si="7"/>
        <v>-0.022017409114183373</v>
      </c>
      <c r="M14" s="29">
        <f t="shared" si="8"/>
        <v>0</v>
      </c>
      <c r="N14" s="107"/>
      <c r="O14" s="107"/>
      <c r="P14" s="27">
        <f t="shared" si="1"/>
        <v>7</v>
      </c>
      <c r="Q14" s="53">
        <f ca="1">IF($X14&lt;&gt;"",AVERAGE(OFFSET($X14,1-MIN($L$2,$P14),0):$X14),"")</f>
        <v>57.44571428571428</v>
      </c>
      <c r="R14" s="54">
        <f ca="1">IF($X14&lt;&gt;"",AVERAGE(OFFSET($X14,1-MIN($L$4,$P14),0):$X14),"")</f>
        <v>57.44571428571428</v>
      </c>
      <c r="S14" s="55">
        <f t="shared" si="0"/>
        <v>0</v>
      </c>
      <c r="T14" s="53">
        <f t="shared" si="2"/>
        <v>56.92787779127844</v>
      </c>
      <c r="U14" s="53">
        <f t="shared" si="3"/>
        <v>56.57704465460853</v>
      </c>
      <c r="V14" s="53">
        <f t="shared" si="4"/>
        <v>56.43563620979847</v>
      </c>
      <c r="X14" s="56">
        <f t="shared" si="5"/>
        <v>57.3</v>
      </c>
      <c r="Y14" s="50"/>
      <c r="AC14" s="63" t="str">
        <f>" The minimum price over the past two years was "&amp;TEXT(AH2,"$0.00")&amp;", on "&amp;TEXT(AG2,"mmm d, yyyy")&amp;". The maximum price was "&amp;TEXT(AH3,"$0.00")&amp;", on "&amp;TEXT(AG3,"mmm d, yyyy")&amp;"."</f>
        <v> The minimum price over the past two years was $54.50, on Oct 20, 2005. The maximum price was $84.60, on Jun 5, 2007.</v>
      </c>
      <c r="AD14" s="63"/>
      <c r="AE14" s="63"/>
      <c r="AF14" s="63"/>
      <c r="AG14" s="63"/>
      <c r="AH14" s="63"/>
      <c r="AI14" s="63"/>
      <c r="AJ14" s="63"/>
    </row>
    <row r="15" spans="1:36" ht="12.75">
      <c r="A15" s="42">
        <f t="shared" si="6"/>
        <v>8</v>
      </c>
      <c r="B15" s="51"/>
      <c r="C15" s="52">
        <v>38525</v>
      </c>
      <c r="D15" s="35">
        <v>59.85</v>
      </c>
      <c r="E15" s="35">
        <v>60.46</v>
      </c>
      <c r="F15" s="35">
        <v>59.1</v>
      </c>
      <c r="G15" s="35">
        <v>59.67</v>
      </c>
      <c r="H15" s="36">
        <v>18046100</v>
      </c>
      <c r="I15" s="46">
        <v>57.46</v>
      </c>
      <c r="K15" s="47">
        <f t="shared" si="7"/>
        <v>0.002792321116928509</v>
      </c>
      <c r="M15" s="29">
        <f t="shared" si="8"/>
        <v>1</v>
      </c>
      <c r="N15" s="107"/>
      <c r="O15" s="107"/>
      <c r="P15" s="27">
        <f t="shared" si="1"/>
        <v>8</v>
      </c>
      <c r="Q15" s="53">
        <f ca="1">IF($X15&lt;&gt;"",AVERAGE(OFFSET($X15,1-MIN($L$2,$P15),0):$X15),"")</f>
        <v>57.44749999999999</v>
      </c>
      <c r="R15" s="54">
        <f ca="1">IF($X15&lt;&gt;"",AVERAGE(OFFSET($X15,1-MIN($L$4,$P15),0):$X15),"")</f>
        <v>57.44749999999999</v>
      </c>
      <c r="S15" s="55">
        <f t="shared" si="0"/>
        <v>0</v>
      </c>
      <c r="T15" s="53">
        <f t="shared" si="2"/>
        <v>56.97855609687097</v>
      </c>
      <c r="U15" s="53">
        <f t="shared" si="3"/>
        <v>56.6116703544278</v>
      </c>
      <c r="V15" s="53">
        <f t="shared" si="4"/>
        <v>56.455920641287605</v>
      </c>
      <c r="X15" s="56">
        <f t="shared" si="5"/>
        <v>57.46</v>
      </c>
      <c r="Y15" s="50"/>
      <c r="AC15" s="63" t="str">
        <f>" The "&amp;TEXT(AA2,"")&amp;" was "&amp;TEXT(AC2,"$0.00")&amp;". It has since "&amp;TEXT(AE2,"")&amp;" to "&amp;TEXT(AD2,"$0.00")&amp;"."</f>
        <v> The 20 day E.M.A. was $82.49. It has since risen to $82.54.</v>
      </c>
      <c r="AD15" s="63"/>
      <c r="AE15" s="63"/>
      <c r="AF15" s="63"/>
      <c r="AG15" s="63"/>
      <c r="AH15" s="63"/>
      <c r="AI15" s="63"/>
      <c r="AJ15" s="63"/>
    </row>
    <row r="16" spans="1:36" ht="12.75">
      <c r="A16" s="42">
        <f t="shared" si="6"/>
        <v>9</v>
      </c>
      <c r="B16" s="51"/>
      <c r="C16" s="52">
        <v>38526</v>
      </c>
      <c r="D16" s="35">
        <v>59.65</v>
      </c>
      <c r="E16" s="35">
        <v>60.28</v>
      </c>
      <c r="F16" s="35">
        <v>59.02</v>
      </c>
      <c r="G16" s="35">
        <v>59.02</v>
      </c>
      <c r="H16" s="36">
        <v>16241400</v>
      </c>
      <c r="I16" s="46">
        <v>56.83</v>
      </c>
      <c r="K16" s="47">
        <f t="shared" si="7"/>
        <v>-0.01096414897319875</v>
      </c>
      <c r="M16" s="29">
        <f t="shared" si="8"/>
        <v>0</v>
      </c>
      <c r="N16" s="107"/>
      <c r="O16" s="107"/>
      <c r="P16" s="27">
        <f t="shared" si="1"/>
        <v>9</v>
      </c>
      <c r="Q16" s="53">
        <f ca="1">IF($X16&lt;&gt;"",AVERAGE(OFFSET($X16,1-MIN($L$2,$P16),0):$X16),"")</f>
        <v>57.37888888888889</v>
      </c>
      <c r="R16" s="54">
        <f ca="1">IF($X16&lt;&gt;"",AVERAGE(OFFSET($X16,1-MIN($L$4,$P16),0):$X16),"")</f>
        <v>57.37888888888889</v>
      </c>
      <c r="S16" s="55">
        <f t="shared" si="0"/>
        <v>0</v>
      </c>
      <c r="T16" s="53">
        <f t="shared" si="2"/>
        <v>56.96440789716897</v>
      </c>
      <c r="U16" s="53">
        <f t="shared" si="3"/>
        <v>56.62023230131299</v>
      </c>
      <c r="V16" s="53">
        <f t="shared" si="4"/>
        <v>56.463328153341315</v>
      </c>
      <c r="X16" s="56">
        <f t="shared" si="5"/>
        <v>56.83</v>
      </c>
      <c r="Y16" s="50"/>
      <c r="AC16" s="63" t="str">
        <f>" The "&amp;TEXT(AA3,"")&amp;" was "&amp;TEXT(AC3,"$0.00")&amp;". It has since "&amp;TEXT(AE3,"")&amp;" to "&amp;TEXT(AD3,"$0.00")&amp;"."</f>
        <v> The 50 day E.M.A. was $80.11. It has since risen to $80.45.</v>
      </c>
      <c r="AD16" s="63"/>
      <c r="AE16" s="63"/>
      <c r="AF16" s="63"/>
      <c r="AG16" s="63"/>
      <c r="AH16" s="63"/>
      <c r="AI16" s="63"/>
      <c r="AJ16" s="63"/>
    </row>
    <row r="17" spans="1:36" ht="12.75">
      <c r="A17" s="42">
        <f t="shared" si="6"/>
        <v>10</v>
      </c>
      <c r="B17" s="51"/>
      <c r="C17" s="52">
        <v>38527</v>
      </c>
      <c r="D17" s="35">
        <v>59.12</v>
      </c>
      <c r="E17" s="35">
        <v>59.29</v>
      </c>
      <c r="F17" s="35">
        <v>58.15</v>
      </c>
      <c r="G17" s="35">
        <v>58.15</v>
      </c>
      <c r="H17" s="36">
        <v>21528700</v>
      </c>
      <c r="I17" s="46">
        <v>55.99</v>
      </c>
      <c r="K17" s="47">
        <f t="shared" si="7"/>
        <v>-0.014780925567481895</v>
      </c>
      <c r="M17" s="29">
        <f t="shared" si="8"/>
        <v>0</v>
      </c>
      <c r="N17" s="107"/>
      <c r="O17" s="107"/>
      <c r="P17" s="27">
        <f t="shared" si="1"/>
        <v>10</v>
      </c>
      <c r="Q17" s="53">
        <f ca="1">IF($X17&lt;&gt;"",AVERAGE(OFFSET($X17,1-MIN($L$2,$P17),0):$X17),"")</f>
        <v>57.239999999999995</v>
      </c>
      <c r="R17" s="54">
        <f ca="1">IF($X17&lt;&gt;"",AVERAGE(OFFSET($X17,1-MIN($L$4,$P17),0):$X17),"")</f>
        <v>57.239999999999995</v>
      </c>
      <c r="S17" s="55">
        <f aca="true" t="shared" si="9" ref="S17:S80">IF($X17&lt;&gt;"",Q17-R17,"")</f>
        <v>0</v>
      </c>
      <c r="T17" s="53">
        <f t="shared" si="2"/>
        <v>56.87160714505764</v>
      </c>
      <c r="U17" s="53">
        <f t="shared" si="3"/>
        <v>56.595517309104636</v>
      </c>
      <c r="V17" s="53">
        <f t="shared" si="4"/>
        <v>56.45395531862169</v>
      </c>
      <c r="X17" s="56">
        <f t="shared" si="5"/>
        <v>55.99</v>
      </c>
      <c r="Y17" s="50"/>
      <c r="AC17" s="63" t="str">
        <f>" The "&amp;TEXT(AA4,"")&amp;" was "&amp;TEXT(AC4,"$0.00")&amp;". It has since "&amp;TEXT(AE3,"")&amp;" to "&amp;TEXT(AD4,"$0.00")&amp;"."</f>
        <v> The 100 day E.M.A. was $77.43. It has since risen to $77.81.</v>
      </c>
      <c r="AD17" s="63"/>
      <c r="AE17" s="63"/>
      <c r="AF17" s="63"/>
      <c r="AG17" s="63"/>
      <c r="AH17" s="63"/>
      <c r="AI17" s="63"/>
      <c r="AJ17" s="63"/>
    </row>
    <row r="18" spans="1:36" ht="12.75">
      <c r="A18" s="42">
        <f t="shared" si="6"/>
        <v>11</v>
      </c>
      <c r="B18" s="51"/>
      <c r="C18" s="52">
        <v>38530</v>
      </c>
      <c r="D18" s="35">
        <v>58.33</v>
      </c>
      <c r="E18" s="35">
        <v>59.4</v>
      </c>
      <c r="F18" s="35">
        <v>58.32</v>
      </c>
      <c r="G18" s="35">
        <v>59.3</v>
      </c>
      <c r="H18" s="36">
        <v>15478300</v>
      </c>
      <c r="I18" s="46">
        <v>57.1</v>
      </c>
      <c r="K18" s="47">
        <f t="shared" si="7"/>
        <v>0.019824968744418525</v>
      </c>
      <c r="M18" s="29">
        <f t="shared" si="8"/>
        <v>1</v>
      </c>
      <c r="N18" s="107"/>
      <c r="O18" s="107"/>
      <c r="P18" s="27">
        <f t="shared" si="1"/>
        <v>11</v>
      </c>
      <c r="Q18" s="53">
        <f ca="1">IF($X18&lt;&gt;"",AVERAGE(OFFSET($X18,1-MIN($L$2,$P18),0):$X18),"")</f>
        <v>57.22727272727273</v>
      </c>
      <c r="R18" s="54">
        <f ca="1">IF($X18&lt;&gt;"",AVERAGE(OFFSET($X18,1-MIN($L$4,$P18),0):$X18),"")</f>
        <v>57.22727272727273</v>
      </c>
      <c r="S18" s="55">
        <f t="shared" si="9"/>
        <v>0</v>
      </c>
      <c r="T18" s="53">
        <f t="shared" si="2"/>
        <v>56.89335884552834</v>
      </c>
      <c r="U18" s="53">
        <f t="shared" si="3"/>
        <v>56.615300944041714</v>
      </c>
      <c r="V18" s="53">
        <f t="shared" si="4"/>
        <v>56.46674828260937</v>
      </c>
      <c r="X18" s="56">
        <f t="shared" si="5"/>
        <v>57.1</v>
      </c>
      <c r="Y18" s="50"/>
      <c r="AC18" s="63" t="str">
        <f>" The "&amp;TEXT(AA5,"")&amp;" was "&amp;TEXT(AC5,"0.00")&amp;". It has since "&amp;TEXT(AE5,"")&amp;" to "&amp;TEXT(AD5,"0.00")&amp;"."</f>
        <v> The M.A.C.D. was 1.34. It has since dropped to 0.74.</v>
      </c>
      <c r="AD18" s="63"/>
      <c r="AE18" s="63"/>
      <c r="AF18" s="63"/>
      <c r="AG18" s="63"/>
      <c r="AH18" s="63"/>
      <c r="AI18" s="63"/>
      <c r="AJ18" s="63"/>
    </row>
    <row r="19" spans="1:36" ht="12.75">
      <c r="A19" s="42">
        <f t="shared" si="6"/>
        <v>12</v>
      </c>
      <c r="B19" s="51"/>
      <c r="C19" s="52">
        <v>38531</v>
      </c>
      <c r="D19" s="35">
        <v>59.35</v>
      </c>
      <c r="E19" s="35">
        <v>59.8</v>
      </c>
      <c r="F19" s="35">
        <v>58.84</v>
      </c>
      <c r="G19" s="35">
        <v>59.09</v>
      </c>
      <c r="H19" s="36">
        <v>15393200</v>
      </c>
      <c r="I19" s="46">
        <v>56.9</v>
      </c>
      <c r="K19" s="47">
        <f t="shared" si="7"/>
        <v>-0.00350262697022774</v>
      </c>
      <c r="M19" s="29">
        <f t="shared" si="8"/>
        <v>0</v>
      </c>
      <c r="N19" s="107"/>
      <c r="O19" s="107"/>
      <c r="P19" s="27">
        <f t="shared" si="1"/>
        <v>12</v>
      </c>
      <c r="Q19" s="53">
        <f ca="1">IF($X19&lt;&gt;"",AVERAGE(OFFSET($X19,1-MIN($L$2,$P19),0):$X19),"")</f>
        <v>57.199999999999996</v>
      </c>
      <c r="R19" s="54">
        <f ca="1">IF($X19&lt;&gt;"",AVERAGE(OFFSET($X19,1-MIN($L$4,$P19),0):$X19),"")</f>
        <v>57.199999999999996</v>
      </c>
      <c r="S19" s="55">
        <f t="shared" si="9"/>
        <v>0</v>
      </c>
      <c r="T19" s="53">
        <f t="shared" si="2"/>
        <v>56.8939913364304</v>
      </c>
      <c r="U19" s="53">
        <f t="shared" si="3"/>
        <v>56.62646561290283</v>
      </c>
      <c r="V19" s="53">
        <f t="shared" si="4"/>
        <v>56.4753275245379</v>
      </c>
      <c r="X19" s="56">
        <f t="shared" si="5"/>
        <v>56.9</v>
      </c>
      <c r="Y19" s="50"/>
      <c r="AC19" s="63" t="str">
        <f>" The Volatility for "&amp;TEXT(AK1,"")&amp;" was "&amp;TEXT(AG4,"0.0%")&amp;"."</f>
        <v> The Volatility for EXXON was 23.9%.</v>
      </c>
      <c r="AD19" s="63"/>
      <c r="AE19" s="63"/>
      <c r="AF19" s="63"/>
      <c r="AG19" s="63"/>
      <c r="AH19" s="63"/>
      <c r="AI19" s="63"/>
      <c r="AJ19" s="63"/>
    </row>
    <row r="20" spans="1:36" ht="12.75">
      <c r="A20" s="42">
        <f t="shared" si="6"/>
        <v>13</v>
      </c>
      <c r="B20" s="51"/>
      <c r="C20" s="52">
        <v>38532</v>
      </c>
      <c r="D20" s="35">
        <v>58.81</v>
      </c>
      <c r="E20" s="35">
        <v>59.1</v>
      </c>
      <c r="F20" s="35">
        <v>57.94</v>
      </c>
      <c r="G20" s="35">
        <v>58.44</v>
      </c>
      <c r="H20" s="36">
        <v>18130100</v>
      </c>
      <c r="I20" s="46">
        <v>56.27</v>
      </c>
      <c r="K20" s="47">
        <f t="shared" si="7"/>
        <v>-0.011072056239015748</v>
      </c>
      <c r="M20" s="29">
        <f t="shared" si="8"/>
        <v>0</v>
      </c>
      <c r="N20" s="107"/>
      <c r="O20" s="107"/>
      <c r="P20" s="27">
        <f t="shared" si="1"/>
        <v>13</v>
      </c>
      <c r="Q20" s="53">
        <f ca="1">IF($X20&lt;&gt;"",AVERAGE(OFFSET($X20,1-MIN($L$2,$P20),0):$X20),"")</f>
        <v>57.128461538461536</v>
      </c>
      <c r="R20" s="54">
        <f ca="1">IF($X20&lt;&gt;"",AVERAGE(OFFSET($X20,1-MIN($L$4,$P20),0):$X20),"")</f>
        <v>57.128461538461536</v>
      </c>
      <c r="S20" s="55">
        <f t="shared" si="9"/>
        <v>0</v>
      </c>
      <c r="T20" s="53">
        <f t="shared" si="2"/>
        <v>56.8345635901037</v>
      </c>
      <c r="U20" s="53">
        <f t="shared" si="3"/>
        <v>56.61248656925958</v>
      </c>
      <c r="V20" s="53">
        <f t="shared" si="4"/>
        <v>56.47126163296289</v>
      </c>
      <c r="X20" s="56">
        <f t="shared" si="5"/>
        <v>56.27</v>
      </c>
      <c r="Y20" s="50"/>
      <c r="AC20" s="63" t="str">
        <f>" The Annualized Return over the past two years was "&amp;TEXT(AG5,"0.0%")&amp;"."</f>
        <v> The Annualized Return over the past two years was 20.7%.</v>
      </c>
      <c r="AD20" s="63"/>
      <c r="AE20" s="63"/>
      <c r="AF20" s="63"/>
      <c r="AG20" s="63"/>
      <c r="AH20" s="63"/>
      <c r="AI20" s="63"/>
      <c r="AJ20" s="63"/>
    </row>
    <row r="21" spans="1:36" ht="12.75">
      <c r="A21" s="42">
        <f t="shared" si="6"/>
        <v>14</v>
      </c>
      <c r="B21" s="51"/>
      <c r="C21" s="52">
        <v>38533</v>
      </c>
      <c r="D21" s="35">
        <v>58.44</v>
      </c>
      <c r="E21" s="35">
        <v>58.84</v>
      </c>
      <c r="F21" s="35">
        <v>57.46</v>
      </c>
      <c r="G21" s="35">
        <v>57.47</v>
      </c>
      <c r="H21" s="36">
        <v>20564100</v>
      </c>
      <c r="I21" s="46">
        <v>55.34</v>
      </c>
      <c r="K21" s="47">
        <f t="shared" si="7"/>
        <v>-0.016527456904211868</v>
      </c>
      <c r="M21" s="29">
        <f t="shared" si="8"/>
        <v>0</v>
      </c>
      <c r="N21" s="107"/>
      <c r="O21" s="107"/>
      <c r="P21" s="27">
        <f t="shared" si="1"/>
        <v>14</v>
      </c>
      <c r="Q21" s="53">
        <f ca="1">IF($X21&lt;&gt;"",AVERAGE(OFFSET($X21,1-MIN($L$2,$P21),0):$X21),"")</f>
        <v>57.00071428571429</v>
      </c>
      <c r="R21" s="54">
        <f ca="1">IF($X21&lt;&gt;"",AVERAGE(OFFSET($X21,1-MIN($L$4,$P21),0):$X21),"")</f>
        <v>57.00071428571429</v>
      </c>
      <c r="S21" s="55">
        <f t="shared" si="9"/>
        <v>0</v>
      </c>
      <c r="T21" s="53">
        <f t="shared" si="2"/>
        <v>56.69222420057001</v>
      </c>
      <c r="U21" s="53">
        <f t="shared" si="3"/>
        <v>56.56258513517097</v>
      </c>
      <c r="V21" s="53">
        <f t="shared" si="4"/>
        <v>56.44886041250818</v>
      </c>
      <c r="X21" s="56">
        <f t="shared" si="5"/>
        <v>55.34</v>
      </c>
      <c r="Y21" s="50"/>
      <c r="AC21" s="63" t="str">
        <f>" The R.S.I. over the past 100 days is "&amp;TEXT(AC6,"0%")&amp;"."</f>
        <v> The R.S.I. over the past 100 days is 67%.</v>
      </c>
      <c r="AD21" s="63"/>
      <c r="AE21" s="63"/>
      <c r="AF21" s="63"/>
      <c r="AG21" s="63"/>
      <c r="AH21" s="63"/>
      <c r="AI21" s="63"/>
      <c r="AJ21" s="63"/>
    </row>
    <row r="22" spans="1:36" ht="12.75">
      <c r="A22" s="42">
        <f t="shared" si="6"/>
        <v>15</v>
      </c>
      <c r="B22" s="51"/>
      <c r="C22" s="52">
        <v>38534</v>
      </c>
      <c r="D22" s="35">
        <v>57.75</v>
      </c>
      <c r="E22" s="35">
        <v>58.44</v>
      </c>
      <c r="F22" s="35">
        <v>57.6</v>
      </c>
      <c r="G22" s="35">
        <v>58.31</v>
      </c>
      <c r="H22" s="36">
        <v>12158700</v>
      </c>
      <c r="I22" s="46">
        <v>56.15</v>
      </c>
      <c r="K22" s="47">
        <f t="shared" si="7"/>
        <v>0.014636790748102646</v>
      </c>
      <c r="M22" s="29">
        <f t="shared" si="8"/>
        <v>1</v>
      </c>
      <c r="N22" s="107"/>
      <c r="O22" s="107"/>
      <c r="P22" s="27">
        <f t="shared" si="1"/>
        <v>15</v>
      </c>
      <c r="Q22" s="53">
        <f ca="1">IF($X22&lt;&gt;"",AVERAGE(OFFSET($X22,1-MIN($L$2,$P22),0):$X22),"")</f>
        <v>56.943999999999996</v>
      </c>
      <c r="R22" s="54">
        <f ca="1">IF($X22&lt;&gt;"",AVERAGE(OFFSET($X22,1-MIN($L$4,$P22),0):$X22),"")</f>
        <v>56.943999999999996</v>
      </c>
      <c r="S22" s="55">
        <f t="shared" si="9"/>
        <v>0</v>
      </c>
      <c r="T22" s="53">
        <f t="shared" si="2"/>
        <v>56.64058380051572</v>
      </c>
      <c r="U22" s="53">
        <f t="shared" si="3"/>
        <v>56.546405325948584</v>
      </c>
      <c r="V22" s="53">
        <f t="shared" si="4"/>
        <v>56.44294238453772</v>
      </c>
      <c r="X22" s="56">
        <f t="shared" si="5"/>
        <v>56.15</v>
      </c>
      <c r="Y22" s="50"/>
      <c r="AC22" s="63"/>
      <c r="AD22" s="63"/>
      <c r="AE22" s="63"/>
      <c r="AF22" s="63"/>
      <c r="AG22" s="63"/>
      <c r="AH22" s="63"/>
      <c r="AI22" s="63"/>
      <c r="AJ22" s="63"/>
    </row>
    <row r="23" spans="1:36" ht="12.75">
      <c r="A23" s="42">
        <f t="shared" si="6"/>
        <v>16</v>
      </c>
      <c r="B23" s="51"/>
      <c r="C23" s="52">
        <v>38538</v>
      </c>
      <c r="D23" s="35">
        <v>58.56</v>
      </c>
      <c r="E23" s="35">
        <v>60.23</v>
      </c>
      <c r="F23" s="35">
        <v>58.46</v>
      </c>
      <c r="G23" s="35">
        <v>60.14</v>
      </c>
      <c r="H23" s="36">
        <v>18103100</v>
      </c>
      <c r="I23" s="46">
        <v>57.91</v>
      </c>
      <c r="K23" s="47">
        <f t="shared" si="7"/>
        <v>0.031344612644701675</v>
      </c>
      <c r="M23" s="29">
        <f t="shared" si="8"/>
        <v>1</v>
      </c>
      <c r="N23" s="107"/>
      <c r="O23" s="107"/>
      <c r="P23" s="27">
        <f t="shared" si="1"/>
        <v>16</v>
      </c>
      <c r="Q23" s="53">
        <f ca="1">IF($X23&lt;&gt;"",AVERAGE(OFFSET($X23,1-MIN($L$2,$P23),0):$X23),"")</f>
        <v>57.004374999999996</v>
      </c>
      <c r="R23" s="54">
        <f ca="1">IF($X23&lt;&gt;"",AVERAGE(OFFSET($X23,1-MIN($L$4,$P23),0):$X23),"")</f>
        <v>57.004374999999996</v>
      </c>
      <c r="S23" s="55">
        <f t="shared" si="9"/>
        <v>0</v>
      </c>
      <c r="T23" s="53">
        <f t="shared" si="2"/>
        <v>56.761480581418986</v>
      </c>
      <c r="U23" s="53">
        <f t="shared" si="3"/>
        <v>56.59987962689178</v>
      </c>
      <c r="V23" s="53">
        <f t="shared" si="4"/>
        <v>56.47199303038846</v>
      </c>
      <c r="X23" s="56">
        <f t="shared" si="5"/>
        <v>57.91</v>
      </c>
      <c r="Y23" s="50"/>
      <c r="AC23" s="63"/>
      <c r="AD23" s="63"/>
      <c r="AE23" s="63"/>
      <c r="AF23" s="63"/>
      <c r="AG23" s="63"/>
      <c r="AH23" s="63"/>
      <c r="AI23" s="63"/>
      <c r="AJ23" s="63"/>
    </row>
    <row r="24" spans="1:36" ht="12.75">
      <c r="A24" s="42">
        <f t="shared" si="6"/>
        <v>17</v>
      </c>
      <c r="B24" s="51"/>
      <c r="C24" s="52">
        <v>38539</v>
      </c>
      <c r="D24" s="35">
        <v>60.5</v>
      </c>
      <c r="E24" s="35">
        <v>60.73</v>
      </c>
      <c r="F24" s="35">
        <v>59.03</v>
      </c>
      <c r="G24" s="35">
        <v>59.11</v>
      </c>
      <c r="H24" s="36">
        <v>18228200</v>
      </c>
      <c r="I24" s="46">
        <v>56.92</v>
      </c>
      <c r="K24" s="47">
        <f t="shared" si="7"/>
        <v>-0.01709549300638913</v>
      </c>
      <c r="M24" s="29">
        <f t="shared" si="8"/>
        <v>0</v>
      </c>
      <c r="N24" s="107"/>
      <c r="O24" s="107"/>
      <c r="P24" s="27">
        <f t="shared" si="1"/>
        <v>17</v>
      </c>
      <c r="Q24" s="53">
        <f ca="1">IF($X24&lt;&gt;"",AVERAGE(OFFSET($X24,1-MIN($L$2,$P24),0):$X24),"")</f>
        <v>56.999411764705876</v>
      </c>
      <c r="R24" s="54">
        <f ca="1">IF($X24&lt;&gt;"",AVERAGE(OFFSET($X24,1-MIN($L$4,$P24),0):$X24),"")</f>
        <v>56.999411764705876</v>
      </c>
      <c r="S24" s="55">
        <f t="shared" si="9"/>
        <v>0</v>
      </c>
      <c r="T24" s="53">
        <f t="shared" si="2"/>
        <v>56.77657766890289</v>
      </c>
      <c r="U24" s="53">
        <f t="shared" si="3"/>
        <v>56.61243336701367</v>
      </c>
      <c r="V24" s="53">
        <f t="shared" si="4"/>
        <v>56.480864455529286</v>
      </c>
      <c r="X24" s="56">
        <f t="shared" si="5"/>
        <v>56.92</v>
      </c>
      <c r="Y24" s="50"/>
      <c r="AC24" s="63"/>
      <c r="AD24" s="63"/>
      <c r="AE24" s="63"/>
      <c r="AF24" s="63"/>
      <c r="AG24" s="63"/>
      <c r="AH24" s="63"/>
      <c r="AI24" s="63"/>
      <c r="AJ24" s="63"/>
    </row>
    <row r="25" spans="1:36" ht="12.75">
      <c r="A25" s="42">
        <f t="shared" si="6"/>
        <v>18</v>
      </c>
      <c r="B25" s="51"/>
      <c r="C25" s="52">
        <v>38540</v>
      </c>
      <c r="D25" s="35">
        <v>58.65</v>
      </c>
      <c r="E25" s="35">
        <v>59.54</v>
      </c>
      <c r="F25" s="35">
        <v>58.29</v>
      </c>
      <c r="G25" s="35">
        <v>59.52</v>
      </c>
      <c r="H25" s="36">
        <v>16118200</v>
      </c>
      <c r="I25" s="46">
        <v>57.31</v>
      </c>
      <c r="K25" s="47">
        <f t="shared" si="7"/>
        <v>0.006851721714687287</v>
      </c>
      <c r="M25" s="29">
        <f t="shared" si="8"/>
        <v>1</v>
      </c>
      <c r="N25" s="107"/>
      <c r="O25" s="107"/>
      <c r="P25" s="27">
        <f t="shared" si="1"/>
        <v>18</v>
      </c>
      <c r="Q25" s="53">
        <f ca="1">IF($X25&lt;&gt;"",AVERAGE(OFFSET($X25,1-MIN($L$2,$P25),0):$X25),"")</f>
        <v>57.016666666666666</v>
      </c>
      <c r="R25" s="54">
        <f ca="1">IF($X25&lt;&gt;"",AVERAGE(OFFSET($X25,1-MIN($L$4,$P25),0):$X25),"")</f>
        <v>57.016666666666666</v>
      </c>
      <c r="S25" s="55">
        <f t="shared" si="9"/>
        <v>0</v>
      </c>
      <c r="T25" s="53">
        <f t="shared" si="2"/>
        <v>56.82737979567404</v>
      </c>
      <c r="U25" s="53">
        <f t="shared" si="3"/>
        <v>56.63978892124843</v>
      </c>
      <c r="V25" s="53">
        <f t="shared" si="4"/>
        <v>56.49728298116237</v>
      </c>
      <c r="X25" s="56">
        <f t="shared" si="5"/>
        <v>57.31</v>
      </c>
      <c r="Y25" s="50"/>
      <c r="AC25" s="63"/>
      <c r="AD25" s="63"/>
      <c r="AE25" s="63"/>
      <c r="AF25" s="63"/>
      <c r="AG25" s="63"/>
      <c r="AH25" s="63"/>
      <c r="AI25" s="63"/>
      <c r="AJ25" s="63"/>
    </row>
    <row r="26" spans="1:36" ht="12.75">
      <c r="A26" s="42">
        <f t="shared" si="6"/>
        <v>19</v>
      </c>
      <c r="B26" s="51"/>
      <c r="C26" s="52">
        <v>38541</v>
      </c>
      <c r="D26" s="35">
        <v>59.68</v>
      </c>
      <c r="E26" s="35">
        <v>60.12</v>
      </c>
      <c r="F26" s="35">
        <v>58.97</v>
      </c>
      <c r="G26" s="35">
        <v>59.4</v>
      </c>
      <c r="H26" s="36">
        <v>17006900</v>
      </c>
      <c r="I26" s="46">
        <v>57.2</v>
      </c>
      <c r="K26" s="47">
        <f t="shared" si="7"/>
        <v>-0.0019193857965450478</v>
      </c>
      <c r="M26" s="29">
        <f t="shared" si="8"/>
        <v>0</v>
      </c>
      <c r="N26" s="107"/>
      <c r="O26" s="107"/>
      <c r="P26" s="27">
        <f t="shared" si="1"/>
        <v>19</v>
      </c>
      <c r="Q26" s="53">
        <f ca="1">IF($X26&lt;&gt;"",AVERAGE(OFFSET($X26,1-MIN($L$2,$P26),0):$X26),"")</f>
        <v>57.026315789473685</v>
      </c>
      <c r="R26" s="54">
        <f ca="1">IF($X26&lt;&gt;"",AVERAGE(OFFSET($X26,1-MIN($L$4,$P26),0):$X26),"")</f>
        <v>57.026315789473685</v>
      </c>
      <c r="S26" s="55">
        <f t="shared" si="9"/>
        <v>0</v>
      </c>
      <c r="T26" s="53">
        <f t="shared" si="2"/>
        <v>56.862867434181275</v>
      </c>
      <c r="U26" s="53">
        <f t="shared" si="3"/>
        <v>56.66175798316026</v>
      </c>
      <c r="V26" s="53">
        <f t="shared" si="4"/>
        <v>56.5111981696542</v>
      </c>
      <c r="X26" s="56">
        <f t="shared" si="5"/>
        <v>57.2</v>
      </c>
      <c r="Y26" s="50"/>
      <c r="AC26" s="63"/>
      <c r="AD26" s="63"/>
      <c r="AE26" s="63"/>
      <c r="AF26" s="63"/>
      <c r="AG26" s="63"/>
      <c r="AH26" s="63"/>
      <c r="AI26" s="63"/>
      <c r="AJ26" s="63"/>
    </row>
    <row r="27" spans="1:36" ht="12.75">
      <c r="A27" s="42">
        <f t="shared" si="6"/>
        <v>20</v>
      </c>
      <c r="B27" s="51"/>
      <c r="C27" s="52">
        <v>38544</v>
      </c>
      <c r="D27" s="35">
        <v>59.39</v>
      </c>
      <c r="E27" s="35">
        <v>60</v>
      </c>
      <c r="F27" s="35">
        <v>58.72</v>
      </c>
      <c r="G27" s="35">
        <v>59.97</v>
      </c>
      <c r="H27" s="36">
        <v>14818500</v>
      </c>
      <c r="I27" s="46">
        <v>57.74</v>
      </c>
      <c r="K27" s="47">
        <f t="shared" si="7"/>
        <v>0.009440559440559326</v>
      </c>
      <c r="M27" s="29">
        <f t="shared" si="8"/>
        <v>1</v>
      </c>
      <c r="N27" s="107"/>
      <c r="O27" s="107"/>
      <c r="P27" s="27">
        <f t="shared" si="1"/>
        <v>20</v>
      </c>
      <c r="Q27" s="53">
        <f ca="1">IF($X27&lt;&gt;"",AVERAGE(OFFSET($X27,1-MIN($L$2,$P27),0):$X27),"")</f>
        <v>57.062</v>
      </c>
      <c r="R27" s="54">
        <f ca="1">IF($X27&lt;&gt;"",AVERAGE(OFFSET($X27,1-MIN($L$4,$P27),0):$X27),"")</f>
        <v>57.062</v>
      </c>
      <c r="S27" s="55">
        <f t="shared" si="9"/>
        <v>0</v>
      </c>
      <c r="T27" s="53">
        <f t="shared" si="2"/>
        <v>56.946403869021154</v>
      </c>
      <c r="U27" s="53">
        <f t="shared" si="3"/>
        <v>56.704041983820645</v>
      </c>
      <c r="V27" s="53">
        <f t="shared" si="4"/>
        <v>56.535530879166</v>
      </c>
      <c r="X27" s="56">
        <f t="shared" si="5"/>
        <v>57.74</v>
      </c>
      <c r="Y27" s="50"/>
      <c r="AC27" s="63"/>
      <c r="AD27" s="63"/>
      <c r="AE27" s="63"/>
      <c r="AF27" s="63"/>
      <c r="AG27" s="63"/>
      <c r="AH27" s="63"/>
      <c r="AI27" s="63"/>
      <c r="AJ27" s="63"/>
    </row>
    <row r="28" spans="1:36" ht="12.75">
      <c r="A28" s="42">
        <f t="shared" si="6"/>
        <v>21</v>
      </c>
      <c r="B28" s="51"/>
      <c r="C28" s="52">
        <v>38545</v>
      </c>
      <c r="D28" s="35">
        <v>59.97</v>
      </c>
      <c r="E28" s="35">
        <v>60.24</v>
      </c>
      <c r="F28" s="35">
        <v>59.4</v>
      </c>
      <c r="G28" s="35">
        <v>59.89</v>
      </c>
      <c r="H28" s="36">
        <v>18421700</v>
      </c>
      <c r="I28" s="46">
        <v>57.67</v>
      </c>
      <c r="K28" s="47">
        <f t="shared" si="7"/>
        <v>-0.001212331139591294</v>
      </c>
      <c r="M28" s="29">
        <f t="shared" si="8"/>
        <v>0</v>
      </c>
      <c r="N28" s="107"/>
      <c r="O28" s="107"/>
      <c r="P28" s="27">
        <f t="shared" si="1"/>
        <v>21</v>
      </c>
      <c r="Q28" s="53">
        <f ca="1">IF($X28&lt;&gt;"",AVERAGE(OFFSET($X28,1-MIN($L$2,$P28),0):$X28),"")</f>
        <v>57.131499999999996</v>
      </c>
      <c r="R28" s="54">
        <f ca="1">IF($X28&lt;&gt;"",AVERAGE(OFFSET($X28,1-MIN($L$4,$P28),0):$X28),"")</f>
        <v>57.09095238095239</v>
      </c>
      <c r="S28" s="55">
        <f t="shared" si="9"/>
        <v>0.04054761904760795</v>
      </c>
      <c r="T28" s="53">
        <f t="shared" si="2"/>
        <v>57.015317786257235</v>
      </c>
      <c r="U28" s="53">
        <f t="shared" si="3"/>
        <v>56.74192269033749</v>
      </c>
      <c r="V28" s="53">
        <f t="shared" si="4"/>
        <v>56.55799561423201</v>
      </c>
      <c r="X28" s="56">
        <f t="shared" si="5"/>
        <v>57.67</v>
      </c>
      <c r="Y28" s="50"/>
      <c r="AC28" s="63"/>
      <c r="AD28" s="63"/>
      <c r="AE28" s="63"/>
      <c r="AF28" s="63"/>
      <c r="AG28" s="63"/>
      <c r="AH28" s="63"/>
      <c r="AI28" s="63"/>
      <c r="AJ28" s="63"/>
    </row>
    <row r="29" spans="1:36" ht="12.75">
      <c r="A29" s="42">
        <f t="shared" si="6"/>
        <v>22</v>
      </c>
      <c r="B29" s="51"/>
      <c r="C29" s="52">
        <v>38546</v>
      </c>
      <c r="D29" s="35">
        <v>59.89</v>
      </c>
      <c r="E29" s="35">
        <v>60.05</v>
      </c>
      <c r="F29" s="35">
        <v>59.37</v>
      </c>
      <c r="G29" s="35">
        <v>59.76</v>
      </c>
      <c r="H29" s="36">
        <v>11568800</v>
      </c>
      <c r="I29" s="46">
        <v>57.54</v>
      </c>
      <c r="K29" s="47">
        <f t="shared" si="7"/>
        <v>-0.002254204959250994</v>
      </c>
      <c r="M29" s="29">
        <f t="shared" si="8"/>
        <v>0</v>
      </c>
      <c r="N29" s="107"/>
      <c r="O29" s="107"/>
      <c r="P29" s="27">
        <f t="shared" si="1"/>
        <v>22</v>
      </c>
      <c r="Q29" s="53">
        <f ca="1">IF($X29&lt;&gt;"",AVERAGE(OFFSET($X29,1-MIN($L$2,$P29),0):$X29),"")</f>
        <v>57.189499999999995</v>
      </c>
      <c r="R29" s="54">
        <f ca="1">IF($X29&lt;&gt;"",AVERAGE(OFFSET($X29,1-MIN($L$4,$P29),0):$X29),"")</f>
        <v>57.11136363636364</v>
      </c>
      <c r="S29" s="55">
        <f t="shared" si="9"/>
        <v>0.07813636363635368</v>
      </c>
      <c r="T29" s="53">
        <f t="shared" si="2"/>
        <v>57.0652875208994</v>
      </c>
      <c r="U29" s="53">
        <f t="shared" si="3"/>
        <v>56.77321983973602</v>
      </c>
      <c r="V29" s="53">
        <f t="shared" si="4"/>
        <v>56.57744124563336</v>
      </c>
      <c r="X29" s="56">
        <f t="shared" si="5"/>
        <v>57.54</v>
      </c>
      <c r="Y29" s="50"/>
      <c r="AC29" s="63"/>
      <c r="AD29" s="63"/>
      <c r="AE29" s="63"/>
      <c r="AF29" s="63"/>
      <c r="AG29" s="63"/>
      <c r="AH29" s="63"/>
      <c r="AI29" s="63"/>
      <c r="AJ29" s="63"/>
    </row>
    <row r="30" spans="1:36" ht="12.75">
      <c r="A30" s="42">
        <f t="shared" si="6"/>
        <v>23</v>
      </c>
      <c r="B30" s="51"/>
      <c r="C30" s="52">
        <v>38547</v>
      </c>
      <c r="D30" s="35">
        <v>59.89</v>
      </c>
      <c r="E30" s="35">
        <v>60.15</v>
      </c>
      <c r="F30" s="35">
        <v>58.31</v>
      </c>
      <c r="G30" s="35">
        <v>58.59</v>
      </c>
      <c r="H30" s="36">
        <v>20490100</v>
      </c>
      <c r="I30" s="46">
        <v>56.42</v>
      </c>
      <c r="K30" s="47">
        <f t="shared" si="7"/>
        <v>-0.019464720194647178</v>
      </c>
      <c r="M30" s="29">
        <f t="shared" si="8"/>
        <v>0</v>
      </c>
      <c r="N30" s="107"/>
      <c r="O30" s="107"/>
      <c r="P30" s="27">
        <f t="shared" si="1"/>
        <v>23</v>
      </c>
      <c r="Q30" s="53">
        <f aca="true" t="shared" si="10" ref="Q30:Q93">IF($X30&lt;&gt;"",(1-Q$5)*Q29+Q$5*$X30,"")</f>
        <v>57.07111538461538</v>
      </c>
      <c r="R30" s="54">
        <f aca="true" t="shared" si="11" ref="R30:R93">IF($X30&lt;&gt;"",(1-R$5)*R29+R$5*$X30,"")</f>
        <v>57.060151515151524</v>
      </c>
      <c r="S30" s="55">
        <f t="shared" si="9"/>
        <v>0.010963869463857634</v>
      </c>
      <c r="T30" s="53">
        <f t="shared" si="2"/>
        <v>57.003831566528035</v>
      </c>
      <c r="U30" s="53">
        <f t="shared" si="3"/>
        <v>56.759368081315</v>
      </c>
      <c r="V30" s="53">
        <f t="shared" si="4"/>
        <v>56.57432359720497</v>
      </c>
      <c r="X30" s="56">
        <f t="shared" si="5"/>
        <v>56.42</v>
      </c>
      <c r="Y30" s="50"/>
      <c r="AC30" s="63"/>
      <c r="AD30" s="63"/>
      <c r="AE30" s="63"/>
      <c r="AF30" s="63"/>
      <c r="AG30" s="63"/>
      <c r="AH30" s="63"/>
      <c r="AI30" s="63"/>
      <c r="AJ30" s="63"/>
    </row>
    <row r="31" spans="1:36" ht="12.75">
      <c r="A31" s="42">
        <f t="shared" si="6"/>
        <v>24</v>
      </c>
      <c r="B31" s="51"/>
      <c r="C31" s="52">
        <v>38548</v>
      </c>
      <c r="D31" s="35">
        <v>58.59</v>
      </c>
      <c r="E31" s="35">
        <v>58.94</v>
      </c>
      <c r="F31" s="35">
        <v>57.88</v>
      </c>
      <c r="G31" s="35">
        <v>58.16</v>
      </c>
      <c r="H31" s="36">
        <v>16691600</v>
      </c>
      <c r="I31" s="46">
        <v>56</v>
      </c>
      <c r="K31" s="47">
        <f t="shared" si="7"/>
        <v>-0.007444168734491385</v>
      </c>
      <c r="M31" s="29">
        <f t="shared" si="8"/>
        <v>0</v>
      </c>
      <c r="N31" s="107"/>
      <c r="O31" s="107"/>
      <c r="P31" s="27">
        <f t="shared" si="1"/>
        <v>24</v>
      </c>
      <c r="Q31" s="53">
        <f t="shared" si="10"/>
        <v>56.90632840236687</v>
      </c>
      <c r="R31" s="54">
        <f t="shared" si="11"/>
        <v>56.981621773288445</v>
      </c>
      <c r="S31" s="55">
        <f t="shared" si="9"/>
        <v>-0.07529337092157817</v>
      </c>
      <c r="T31" s="53">
        <f t="shared" si="2"/>
        <v>56.908228560192036</v>
      </c>
      <c r="U31" s="53">
        <f t="shared" si="3"/>
        <v>56.72958894087128</v>
      </c>
      <c r="V31" s="53">
        <f t="shared" si="4"/>
        <v>56.56295085270587</v>
      </c>
      <c r="X31" s="56">
        <f t="shared" si="5"/>
        <v>56</v>
      </c>
      <c r="Y31" s="50"/>
      <c r="AC31" s="63"/>
      <c r="AD31" s="63"/>
      <c r="AE31" s="63"/>
      <c r="AF31" s="63"/>
      <c r="AG31" s="63"/>
      <c r="AH31" s="63"/>
      <c r="AI31" s="63"/>
      <c r="AJ31" s="63"/>
    </row>
    <row r="32" spans="1:36" ht="12.75">
      <c r="A32" s="42">
        <f t="shared" si="6"/>
        <v>25</v>
      </c>
      <c r="C32" s="52">
        <v>38551</v>
      </c>
      <c r="D32" s="35">
        <v>58.02</v>
      </c>
      <c r="E32" s="35">
        <v>58.47</v>
      </c>
      <c r="F32" s="35">
        <v>57.69</v>
      </c>
      <c r="G32" s="35">
        <v>58.15</v>
      </c>
      <c r="H32" s="36">
        <v>13194200</v>
      </c>
      <c r="I32" s="46">
        <v>55.99</v>
      </c>
      <c r="K32" s="47">
        <f t="shared" si="7"/>
        <v>-0.00017857142857136132</v>
      </c>
      <c r="M32" s="29">
        <f t="shared" si="8"/>
        <v>0</v>
      </c>
      <c r="N32" s="107"/>
      <c r="O32" s="107"/>
      <c r="P32" s="27">
        <f t="shared" si="1"/>
        <v>25</v>
      </c>
      <c r="Q32" s="53">
        <f t="shared" si="10"/>
        <v>56.76535480200273</v>
      </c>
      <c r="R32" s="54">
        <f t="shared" si="11"/>
        <v>56.90816830860041</v>
      </c>
      <c r="S32" s="55">
        <f t="shared" si="9"/>
        <v>-0.1428135065976761</v>
      </c>
      <c r="T32" s="53">
        <f t="shared" si="2"/>
        <v>56.820778221126126</v>
      </c>
      <c r="U32" s="53">
        <f t="shared" si="3"/>
        <v>56.70058545299398</v>
      </c>
      <c r="V32" s="53">
        <f t="shared" si="4"/>
        <v>56.55160529126615</v>
      </c>
      <c r="X32" s="56">
        <f t="shared" si="5"/>
        <v>55.99</v>
      </c>
      <c r="Y32" s="50"/>
      <c r="AC32" s="63"/>
      <c r="AD32" s="63"/>
      <c r="AE32" s="63"/>
      <c r="AF32" s="63"/>
      <c r="AG32" s="63"/>
      <c r="AH32" s="63"/>
      <c r="AI32" s="63"/>
      <c r="AJ32" s="63"/>
    </row>
    <row r="33" spans="1:36" ht="12.75">
      <c r="A33" s="42">
        <f t="shared" si="6"/>
        <v>26</v>
      </c>
      <c r="C33" s="52">
        <v>38552</v>
      </c>
      <c r="D33" s="35">
        <v>58.48</v>
      </c>
      <c r="E33" s="35">
        <v>58.82</v>
      </c>
      <c r="F33" s="35">
        <v>57.93</v>
      </c>
      <c r="G33" s="35">
        <v>58.78</v>
      </c>
      <c r="H33" s="36">
        <v>19056400</v>
      </c>
      <c r="I33" s="46">
        <v>56.6</v>
      </c>
      <c r="K33" s="47">
        <f t="shared" si="7"/>
        <v>0.010894802643329093</v>
      </c>
      <c r="M33" s="29">
        <f t="shared" si="8"/>
        <v>1</v>
      </c>
      <c r="N33" s="107"/>
      <c r="O33" s="107"/>
      <c r="P33" s="27">
        <f t="shared" si="1"/>
        <v>26</v>
      </c>
      <c r="Q33" s="53">
        <f t="shared" si="10"/>
        <v>56.73991560169462</v>
      </c>
      <c r="R33" s="54">
        <f t="shared" si="11"/>
        <v>56.88534102648186</v>
      </c>
      <c r="S33" s="55">
        <f t="shared" si="9"/>
        <v>-0.1454254247872413</v>
      </c>
      <c r="T33" s="53">
        <f t="shared" si="2"/>
        <v>56.79975172387602</v>
      </c>
      <c r="U33" s="53">
        <f t="shared" si="3"/>
        <v>56.696640925425584</v>
      </c>
      <c r="V33" s="53">
        <f t="shared" si="4"/>
        <v>56.55256360233019</v>
      </c>
      <c r="X33" s="56">
        <f t="shared" si="5"/>
        <v>56.6</v>
      </c>
      <c r="Y33" s="50"/>
      <c r="AC33" s="63"/>
      <c r="AD33" s="63"/>
      <c r="AE33" s="63"/>
      <c r="AF33" s="63"/>
      <c r="AG33" s="63"/>
      <c r="AH33" s="63"/>
      <c r="AI33" s="63"/>
      <c r="AJ33" s="63"/>
    </row>
    <row r="34" spans="1:36" ht="12.75">
      <c r="A34" s="42">
        <f t="shared" si="6"/>
        <v>27</v>
      </c>
      <c r="C34" s="52">
        <v>38553</v>
      </c>
      <c r="D34" s="35">
        <v>58.5</v>
      </c>
      <c r="E34" s="35">
        <v>59.02</v>
      </c>
      <c r="F34" s="35">
        <v>57.99</v>
      </c>
      <c r="G34" s="35">
        <v>59</v>
      </c>
      <c r="H34" s="36">
        <v>19289500</v>
      </c>
      <c r="I34" s="46">
        <v>56.81</v>
      </c>
      <c r="K34" s="47">
        <f t="shared" si="7"/>
        <v>0.0037102473498233923</v>
      </c>
      <c r="M34" s="29">
        <f t="shared" si="8"/>
        <v>1</v>
      </c>
      <c r="N34" s="107"/>
      <c r="O34" s="107"/>
      <c r="P34" s="27">
        <f t="shared" si="1"/>
        <v>27</v>
      </c>
      <c r="Q34" s="53">
        <f t="shared" si="10"/>
        <v>56.75069781681852</v>
      </c>
      <c r="R34" s="54">
        <f t="shared" si="11"/>
        <v>56.879760209705424</v>
      </c>
      <c r="S34" s="55">
        <f t="shared" si="9"/>
        <v>-0.12906239288690102</v>
      </c>
      <c r="T34" s="53">
        <f t="shared" si="2"/>
        <v>56.80072775017354</v>
      </c>
      <c r="U34" s="53">
        <f t="shared" si="3"/>
        <v>56.70108637933046</v>
      </c>
      <c r="V34" s="53">
        <f t="shared" si="4"/>
        <v>56.55766135277909</v>
      </c>
      <c r="X34" s="56">
        <f t="shared" si="5"/>
        <v>56.81</v>
      </c>
      <c r="Y34" s="50"/>
      <c r="AC34" s="63"/>
      <c r="AD34" s="63"/>
      <c r="AE34" s="63"/>
      <c r="AF34" s="63"/>
      <c r="AG34" s="63"/>
      <c r="AH34" s="63"/>
      <c r="AI34" s="63"/>
      <c r="AJ34" s="63"/>
    </row>
    <row r="35" spans="1:36" ht="12.75">
      <c r="A35" s="42">
        <f t="shared" si="6"/>
        <v>28</v>
      </c>
      <c r="C35" s="52">
        <v>38554</v>
      </c>
      <c r="D35" s="35">
        <v>58.75</v>
      </c>
      <c r="E35" s="35">
        <v>59.05</v>
      </c>
      <c r="F35" s="35">
        <v>57.85</v>
      </c>
      <c r="G35" s="35">
        <v>57.89</v>
      </c>
      <c r="H35" s="36">
        <v>16092700</v>
      </c>
      <c r="I35" s="46">
        <v>55.74</v>
      </c>
      <c r="K35" s="47">
        <f t="shared" si="7"/>
        <v>-0.01883471219855659</v>
      </c>
      <c r="M35" s="29">
        <f t="shared" si="8"/>
        <v>0</v>
      </c>
      <c r="N35" s="107"/>
      <c r="O35" s="107"/>
      <c r="P35" s="27">
        <f t="shared" si="1"/>
        <v>28</v>
      </c>
      <c r="Q35" s="53">
        <f t="shared" si="10"/>
        <v>56.59520584500029</v>
      </c>
      <c r="R35" s="54">
        <f t="shared" si="11"/>
        <v>56.79533352750502</v>
      </c>
      <c r="S35" s="55">
        <f t="shared" si="9"/>
        <v>-0.20012768250473556</v>
      </c>
      <c r="T35" s="53">
        <f t="shared" si="2"/>
        <v>56.69970605968082</v>
      </c>
      <c r="U35" s="53">
        <f t="shared" si="3"/>
        <v>56.66339671739594</v>
      </c>
      <c r="V35" s="53">
        <f t="shared" si="4"/>
        <v>56.54147003886268</v>
      </c>
      <c r="X35" s="56">
        <f t="shared" si="5"/>
        <v>55.74</v>
      </c>
      <c r="Y35" s="50"/>
      <c r="AC35" s="63"/>
      <c r="AD35" s="63"/>
      <c r="AE35" s="63"/>
      <c r="AF35" s="63"/>
      <c r="AG35" s="63"/>
      <c r="AH35" s="63"/>
      <c r="AI35" s="63"/>
      <c r="AJ35" s="63"/>
    </row>
    <row r="36" spans="1:31" ht="12.75">
      <c r="A36" s="42">
        <f t="shared" si="6"/>
        <v>29</v>
      </c>
      <c r="C36" s="52">
        <v>38555</v>
      </c>
      <c r="D36" s="35">
        <v>58.2</v>
      </c>
      <c r="E36" s="35">
        <v>59.7</v>
      </c>
      <c r="F36" s="35">
        <v>58.15</v>
      </c>
      <c r="G36" s="35">
        <v>59.5</v>
      </c>
      <c r="H36" s="36">
        <v>19107400</v>
      </c>
      <c r="I36" s="46">
        <v>57.29</v>
      </c>
      <c r="K36" s="47">
        <f t="shared" si="7"/>
        <v>0.02780767850735555</v>
      </c>
      <c r="M36" s="29">
        <f t="shared" si="8"/>
        <v>1</v>
      </c>
      <c r="N36" s="107"/>
      <c r="O36" s="107"/>
      <c r="P36" s="27">
        <f t="shared" si="1"/>
        <v>29</v>
      </c>
      <c r="Q36" s="53">
        <f t="shared" si="10"/>
        <v>56.70209725346179</v>
      </c>
      <c r="R36" s="54">
        <f t="shared" si="11"/>
        <v>56.83197548843057</v>
      </c>
      <c r="S36" s="55">
        <f t="shared" si="9"/>
        <v>-0.12987823496878548</v>
      </c>
      <c r="T36" s="53">
        <f t="shared" si="2"/>
        <v>56.755924530187414</v>
      </c>
      <c r="U36" s="53">
        <f t="shared" si="3"/>
        <v>56.687969395145124</v>
      </c>
      <c r="V36" s="53">
        <f t="shared" si="4"/>
        <v>56.55629241433074</v>
      </c>
      <c r="X36" s="56">
        <f t="shared" si="5"/>
        <v>57.29</v>
      </c>
      <c r="Y36" s="50"/>
      <c r="AC36" s="7"/>
      <c r="AD36" s="7"/>
      <c r="AE36" s="7"/>
    </row>
    <row r="37" spans="1:31" ht="12.75">
      <c r="A37" s="42">
        <f t="shared" si="6"/>
        <v>30</v>
      </c>
      <c r="C37" s="52">
        <v>38558</v>
      </c>
      <c r="D37" s="35">
        <v>59.95</v>
      </c>
      <c r="E37" s="35">
        <v>60.47</v>
      </c>
      <c r="F37" s="35">
        <v>59.45</v>
      </c>
      <c r="G37" s="35">
        <v>59.94</v>
      </c>
      <c r="H37" s="36">
        <v>16941900</v>
      </c>
      <c r="I37" s="46">
        <v>57.72</v>
      </c>
      <c r="K37" s="47">
        <f t="shared" si="7"/>
        <v>0.007505672892302417</v>
      </c>
      <c r="M37" s="29">
        <f t="shared" si="8"/>
        <v>1</v>
      </c>
      <c r="N37" s="107"/>
      <c r="O37" s="107"/>
      <c r="P37" s="27">
        <f t="shared" si="1"/>
        <v>30</v>
      </c>
      <c r="Q37" s="53">
        <f t="shared" si="10"/>
        <v>56.85869767600613</v>
      </c>
      <c r="R37" s="54">
        <f t="shared" si="11"/>
        <v>56.89775508188016</v>
      </c>
      <c r="S37" s="55">
        <f t="shared" si="9"/>
        <v>-0.039057405874032725</v>
      </c>
      <c r="T37" s="53">
        <f t="shared" si="2"/>
        <v>56.847741241598136</v>
      </c>
      <c r="U37" s="53">
        <f t="shared" si="3"/>
        <v>56.72844118357081</v>
      </c>
      <c r="V37" s="53">
        <f t="shared" si="4"/>
        <v>56.579336128898454</v>
      </c>
      <c r="X37" s="56">
        <f t="shared" si="5"/>
        <v>57.72</v>
      </c>
      <c r="Y37" s="50"/>
      <c r="AC37" s="7"/>
      <c r="AD37" s="7"/>
      <c r="AE37" s="7"/>
    </row>
    <row r="38" spans="1:31" ht="12.75">
      <c r="A38" s="42">
        <f t="shared" si="6"/>
        <v>31</v>
      </c>
      <c r="C38" s="52">
        <v>38559</v>
      </c>
      <c r="D38" s="35">
        <v>59.85</v>
      </c>
      <c r="E38" s="35">
        <v>59.97</v>
      </c>
      <c r="F38" s="35">
        <v>59.5</v>
      </c>
      <c r="G38" s="35">
        <v>59.6</v>
      </c>
      <c r="H38" s="36">
        <v>12079800</v>
      </c>
      <c r="I38" s="46">
        <v>57.39</v>
      </c>
      <c r="K38" s="47">
        <f t="shared" si="7"/>
        <v>-0.005717255717255676</v>
      </c>
      <c r="M38" s="29">
        <f t="shared" si="8"/>
        <v>0</v>
      </c>
      <c r="N38" s="107"/>
      <c r="O38" s="107"/>
      <c r="P38" s="27">
        <f t="shared" si="1"/>
        <v>31</v>
      </c>
      <c r="Q38" s="53">
        <f t="shared" si="10"/>
        <v>56.94043649508211</v>
      </c>
      <c r="R38" s="54">
        <f t="shared" si="11"/>
        <v>56.934217668407555</v>
      </c>
      <c r="S38" s="55">
        <f t="shared" si="9"/>
        <v>0.006218826674555089</v>
      </c>
      <c r="T38" s="53">
        <f t="shared" si="2"/>
        <v>56.899384932874504</v>
      </c>
      <c r="U38" s="53">
        <f t="shared" si="3"/>
        <v>56.754384666568036</v>
      </c>
      <c r="V38" s="53">
        <f t="shared" si="4"/>
        <v>56.595388878821254</v>
      </c>
      <c r="X38" s="56">
        <f t="shared" si="5"/>
        <v>57.39</v>
      </c>
      <c r="Y38" s="50"/>
      <c r="AC38" s="7"/>
      <c r="AD38" s="7"/>
      <c r="AE38" s="7"/>
    </row>
    <row r="39" spans="1:31" ht="12.75">
      <c r="A39" s="42">
        <f t="shared" si="6"/>
        <v>32</v>
      </c>
      <c r="C39" s="52">
        <v>38560</v>
      </c>
      <c r="D39" s="35">
        <v>59.8</v>
      </c>
      <c r="E39" s="35">
        <v>59.9</v>
      </c>
      <c r="F39" s="35">
        <v>58.85</v>
      </c>
      <c r="G39" s="35">
        <v>59.6</v>
      </c>
      <c r="H39" s="36">
        <v>13527500</v>
      </c>
      <c r="I39" s="46">
        <v>57.39</v>
      </c>
      <c r="K39" s="47">
        <f t="shared" si="7"/>
        <v>0</v>
      </c>
      <c r="M39" s="29">
        <f t="shared" si="8"/>
        <v>0</v>
      </c>
      <c r="N39" s="107"/>
      <c r="O39" s="107"/>
      <c r="P39" s="27">
        <f t="shared" si="1"/>
        <v>32</v>
      </c>
      <c r="Q39" s="53">
        <f t="shared" si="10"/>
        <v>57.00960011122332</v>
      </c>
      <c r="R39" s="54">
        <f t="shared" si="11"/>
        <v>56.96797932259959</v>
      </c>
      <c r="S39" s="55">
        <f t="shared" si="9"/>
        <v>0.04162078862373164</v>
      </c>
      <c r="T39" s="53">
        <f t="shared" si="2"/>
        <v>56.94611017736265</v>
      </c>
      <c r="U39" s="53">
        <f t="shared" si="3"/>
        <v>56.77931075807518</v>
      </c>
      <c r="V39" s="53">
        <f t="shared" si="4"/>
        <v>56.61112375250796</v>
      </c>
      <c r="X39" s="56">
        <f t="shared" si="5"/>
        <v>57.39</v>
      </c>
      <c r="Y39" s="50"/>
      <c r="AC39" s="7"/>
      <c r="AD39" s="7"/>
      <c r="AE39" s="7"/>
    </row>
    <row r="40" spans="1:31" ht="12.75">
      <c r="A40" s="42">
        <f t="shared" si="6"/>
        <v>33</v>
      </c>
      <c r="C40" s="52">
        <v>38561</v>
      </c>
      <c r="D40" s="35">
        <v>59.82</v>
      </c>
      <c r="E40" s="35">
        <v>60.11</v>
      </c>
      <c r="F40" s="35">
        <v>58.97</v>
      </c>
      <c r="G40" s="35">
        <v>60</v>
      </c>
      <c r="H40" s="36">
        <v>19130300</v>
      </c>
      <c r="I40" s="46">
        <v>57.77</v>
      </c>
      <c r="K40" s="47">
        <f t="shared" si="7"/>
        <v>0.006621362606725967</v>
      </c>
      <c r="M40" s="29">
        <f t="shared" si="8"/>
        <v>1</v>
      </c>
      <c r="N40" s="107"/>
      <c r="O40" s="107"/>
      <c r="P40" s="27">
        <f t="shared" si="1"/>
        <v>33</v>
      </c>
      <c r="Q40" s="53">
        <f t="shared" si="10"/>
        <v>57.126584709496655</v>
      </c>
      <c r="R40" s="54">
        <f t="shared" si="11"/>
        <v>57.02738826166629</v>
      </c>
      <c r="S40" s="55">
        <f t="shared" si="9"/>
        <v>0.09919644783036574</v>
      </c>
      <c r="T40" s="53">
        <f t="shared" si="2"/>
        <v>57.02457587475668</v>
      </c>
      <c r="U40" s="53">
        <f t="shared" si="3"/>
        <v>56.818161316582035</v>
      </c>
      <c r="V40" s="53">
        <f t="shared" si="4"/>
        <v>56.63407179701275</v>
      </c>
      <c r="X40" s="56">
        <f t="shared" si="5"/>
        <v>57.77</v>
      </c>
      <c r="Y40" s="50"/>
      <c r="AC40" s="7"/>
      <c r="AD40" s="7"/>
      <c r="AE40" s="7"/>
    </row>
    <row r="41" spans="1:31" ht="12.75">
      <c r="A41" s="42">
        <f t="shared" si="6"/>
        <v>34</v>
      </c>
      <c r="C41" s="52">
        <v>38562</v>
      </c>
      <c r="D41" s="35">
        <v>60.04</v>
      </c>
      <c r="E41" s="35">
        <v>60.17</v>
      </c>
      <c r="F41" s="35">
        <v>58.75</v>
      </c>
      <c r="G41" s="35">
        <v>58.75</v>
      </c>
      <c r="H41" s="36">
        <v>17608000</v>
      </c>
      <c r="I41" s="46">
        <v>56.57</v>
      </c>
      <c r="K41" s="47">
        <f t="shared" si="7"/>
        <v>-0.02077202700363512</v>
      </c>
      <c r="M41" s="29">
        <f>IF(G41&lt;&gt;"",IF(K41&gt;0,1,0),"")</f>
        <v>0</v>
      </c>
      <c r="N41" s="108">
        <f>IF($G41&lt;&gt;"",AVERAGE($I22:$I41)+$N$5*STDEVP($I22:$I41),"")</f>
        <v>58.333530896400255</v>
      </c>
      <c r="O41" s="108">
        <f>IF($G41&lt;&gt;"",AVERAGE($I22:$I41)-$N$5*STDEVP($I22:$I41),"")</f>
        <v>55.679469103599736</v>
      </c>
      <c r="P41" s="27">
        <f t="shared" si="1"/>
        <v>34</v>
      </c>
      <c r="Q41" s="53">
        <f t="shared" si="10"/>
        <v>57.04095629265102</v>
      </c>
      <c r="R41" s="54">
        <f t="shared" si="11"/>
        <v>56.99350764969101</v>
      </c>
      <c r="S41" s="55">
        <f t="shared" si="9"/>
        <v>0.04744864296000628</v>
      </c>
      <c r="T41" s="53">
        <f t="shared" si="2"/>
        <v>56.981282934303664</v>
      </c>
      <c r="U41" s="53">
        <f t="shared" si="3"/>
        <v>56.80842950024549</v>
      </c>
      <c r="V41" s="53">
        <f t="shared" si="4"/>
        <v>56.63280304855706</v>
      </c>
      <c r="X41" s="56">
        <f t="shared" si="5"/>
        <v>56.57</v>
      </c>
      <c r="Y41" s="50"/>
      <c r="AC41" s="7"/>
      <c r="AD41" s="7"/>
      <c r="AE41" s="7"/>
    </row>
    <row r="42" spans="1:31" ht="12.75">
      <c r="A42" s="42">
        <f t="shared" si="6"/>
        <v>35</v>
      </c>
      <c r="C42" s="52">
        <v>38565</v>
      </c>
      <c r="D42" s="35">
        <v>59.23</v>
      </c>
      <c r="E42" s="35">
        <v>59.74</v>
      </c>
      <c r="F42" s="35">
        <v>59.14</v>
      </c>
      <c r="G42" s="35">
        <v>59.23</v>
      </c>
      <c r="H42" s="36">
        <v>13034900</v>
      </c>
      <c r="I42" s="46">
        <v>57.03</v>
      </c>
      <c r="K42" s="47">
        <f t="shared" si="7"/>
        <v>0.00813151847268867</v>
      </c>
      <c r="M42" s="29">
        <f t="shared" si="8"/>
        <v>1</v>
      </c>
      <c r="N42" s="108">
        <f aca="true" t="shared" si="12" ref="N42:N105">IF($G42&lt;&gt;"",AVERAGE($I23:$I42)+$N$5*STDEVP($I23:$I42),"")</f>
        <v>58.31804053189686</v>
      </c>
      <c r="O42" s="108">
        <f aca="true" t="shared" si="13" ref="O42:O105">IF($G42&lt;&gt;"",AVERAGE($I23:$I42)-$N$5*STDEVP($I23:$I42),"")</f>
        <v>55.78295946810314</v>
      </c>
      <c r="P42" s="27">
        <f t="shared" si="1"/>
        <v>35</v>
      </c>
      <c r="Q42" s="53">
        <f t="shared" si="10"/>
        <v>57.039270709166246</v>
      </c>
      <c r="R42" s="54">
        <f t="shared" si="11"/>
        <v>56.996210786750936</v>
      </c>
      <c r="S42" s="55">
        <f t="shared" si="9"/>
        <v>0.04305992241530987</v>
      </c>
      <c r="T42" s="53">
        <f t="shared" si="2"/>
        <v>56.98592265484617</v>
      </c>
      <c r="U42" s="53">
        <f t="shared" si="3"/>
        <v>56.81711853945155</v>
      </c>
      <c r="V42" s="53">
        <f t="shared" si="4"/>
        <v>56.640668334724246</v>
      </c>
      <c r="X42" s="56">
        <f t="shared" si="5"/>
        <v>57.03</v>
      </c>
      <c r="Y42" s="50"/>
      <c r="AC42" s="7"/>
      <c r="AD42" s="7"/>
      <c r="AE42" s="7"/>
    </row>
    <row r="43" spans="1:31" ht="12.75">
      <c r="A43" s="42">
        <f t="shared" si="6"/>
        <v>36</v>
      </c>
      <c r="C43" s="52">
        <v>38566</v>
      </c>
      <c r="D43" s="35">
        <v>59.36</v>
      </c>
      <c r="E43" s="35">
        <v>59.81</v>
      </c>
      <c r="F43" s="35">
        <v>59.27</v>
      </c>
      <c r="G43" s="35">
        <v>59.81</v>
      </c>
      <c r="H43" s="36">
        <v>13280500</v>
      </c>
      <c r="I43" s="46">
        <v>57.59</v>
      </c>
      <c r="K43" s="47">
        <f t="shared" si="7"/>
        <v>0.009819393301770951</v>
      </c>
      <c r="M43" s="29">
        <f t="shared" si="8"/>
        <v>1</v>
      </c>
      <c r="N43" s="108">
        <f t="shared" si="12"/>
        <v>58.2657997198094</v>
      </c>
      <c r="O43" s="108">
        <f t="shared" si="13"/>
        <v>55.80320028019059</v>
      </c>
      <c r="P43" s="27">
        <f t="shared" si="1"/>
        <v>36</v>
      </c>
      <c r="Q43" s="53">
        <f t="shared" si="10"/>
        <v>57.12399829237144</v>
      </c>
      <c r="R43" s="54">
        <f t="shared" si="11"/>
        <v>57.040195172917535</v>
      </c>
      <c r="S43" s="55">
        <f t="shared" si="9"/>
        <v>0.08380311945390417</v>
      </c>
      <c r="T43" s="53">
        <f t="shared" si="2"/>
        <v>57.0434538305751</v>
      </c>
      <c r="U43" s="53">
        <f t="shared" si="3"/>
        <v>56.8474276163358</v>
      </c>
      <c r="V43" s="53">
        <f t="shared" si="4"/>
        <v>56.659466981561394</v>
      </c>
      <c r="X43" s="56">
        <f t="shared" si="5"/>
        <v>57.59</v>
      </c>
      <c r="Y43" s="50"/>
      <c r="AC43" s="7"/>
      <c r="AD43" s="7"/>
      <c r="AE43" s="7"/>
    </row>
    <row r="44" spans="1:31" ht="12.75">
      <c r="A44" s="42">
        <f t="shared" si="6"/>
        <v>37</v>
      </c>
      <c r="C44" s="52">
        <v>38567</v>
      </c>
      <c r="D44" s="35">
        <v>60.09</v>
      </c>
      <c r="E44" s="35">
        <v>60.09</v>
      </c>
      <c r="F44" s="35">
        <v>58.87</v>
      </c>
      <c r="G44" s="35">
        <v>59</v>
      </c>
      <c r="H44" s="36">
        <v>19117100</v>
      </c>
      <c r="I44" s="46">
        <v>56.81</v>
      </c>
      <c r="K44" s="47">
        <f t="shared" si="7"/>
        <v>-0.013544018058690765</v>
      </c>
      <c r="M44" s="29">
        <f t="shared" si="8"/>
        <v>0</v>
      </c>
      <c r="N44" s="108">
        <f t="shared" si="12"/>
        <v>58.26327549599048</v>
      </c>
      <c r="O44" s="108">
        <f t="shared" si="13"/>
        <v>55.794724504009515</v>
      </c>
      <c r="P44" s="27">
        <f t="shared" si="1"/>
        <v>37</v>
      </c>
      <c r="Q44" s="53">
        <f t="shared" si="10"/>
        <v>57.075690862775836</v>
      </c>
      <c r="R44" s="54">
        <f t="shared" si="11"/>
        <v>57.02314367862735</v>
      </c>
      <c r="S44" s="55">
        <f t="shared" si="9"/>
        <v>0.05254718414848725</v>
      </c>
      <c r="T44" s="53">
        <f t="shared" si="2"/>
        <v>57.02122013242509</v>
      </c>
      <c r="U44" s="53">
        <f t="shared" si="3"/>
        <v>56.84595986667557</v>
      </c>
      <c r="V44" s="53">
        <f t="shared" si="4"/>
        <v>56.66244783341166</v>
      </c>
      <c r="X44" s="56">
        <f t="shared" si="5"/>
        <v>56.81</v>
      </c>
      <c r="Y44" s="50"/>
      <c r="AC44" s="7"/>
      <c r="AD44" s="7"/>
      <c r="AE44" s="7"/>
    </row>
    <row r="45" spans="1:31" ht="12.75">
      <c r="A45" s="42">
        <f t="shared" si="6"/>
        <v>38</v>
      </c>
      <c r="C45" s="52">
        <v>38568</v>
      </c>
      <c r="D45" s="35">
        <v>58.97</v>
      </c>
      <c r="E45" s="35">
        <v>59.37</v>
      </c>
      <c r="F45" s="35">
        <v>58.5</v>
      </c>
      <c r="G45" s="35">
        <v>58.52</v>
      </c>
      <c r="H45" s="36">
        <v>15883900</v>
      </c>
      <c r="I45" s="46">
        <v>56.35</v>
      </c>
      <c r="K45" s="47">
        <f t="shared" si="7"/>
        <v>-0.0080971659919028</v>
      </c>
      <c r="M45" s="29">
        <f t="shared" si="8"/>
        <v>0</v>
      </c>
      <c r="N45" s="108">
        <f t="shared" si="12"/>
        <v>58.242204186483924</v>
      </c>
      <c r="O45" s="108">
        <f t="shared" si="13"/>
        <v>55.719795813516065</v>
      </c>
      <c r="P45" s="27">
        <f t="shared" si="1"/>
        <v>38</v>
      </c>
      <c r="Q45" s="53">
        <f t="shared" si="10"/>
        <v>56.964046114656476</v>
      </c>
      <c r="R45" s="54">
        <f t="shared" si="11"/>
        <v>56.97328118391421</v>
      </c>
      <c r="S45" s="55">
        <f t="shared" si="9"/>
        <v>-0.009235069257734096</v>
      </c>
      <c r="T45" s="53">
        <f t="shared" si="2"/>
        <v>56.95729440552746</v>
      </c>
      <c r="U45" s="53">
        <f t="shared" si="3"/>
        <v>56.826510460139275</v>
      </c>
      <c r="V45" s="53">
        <f t="shared" si="4"/>
        <v>56.65626074760153</v>
      </c>
      <c r="X45" s="56">
        <f t="shared" si="5"/>
        <v>56.35</v>
      </c>
      <c r="Y45" s="50"/>
      <c r="AC45" s="7"/>
      <c r="AD45" s="7"/>
      <c r="AE45" s="7"/>
    </row>
    <row r="46" spans="1:31" ht="12.75">
      <c r="A46" s="42">
        <f t="shared" si="6"/>
        <v>39</v>
      </c>
      <c r="C46" s="52">
        <v>38569</v>
      </c>
      <c r="D46" s="35">
        <v>58.54</v>
      </c>
      <c r="E46" s="35">
        <v>58.7</v>
      </c>
      <c r="F46" s="35">
        <v>57.76</v>
      </c>
      <c r="G46" s="35">
        <v>58.09</v>
      </c>
      <c r="H46" s="36">
        <v>14007500</v>
      </c>
      <c r="I46" s="46">
        <v>55.93</v>
      </c>
      <c r="K46" s="47">
        <f t="shared" si="7"/>
        <v>-0.007453416149068359</v>
      </c>
      <c r="M46" s="29">
        <f t="shared" si="8"/>
        <v>0</v>
      </c>
      <c r="N46" s="108">
        <f t="shared" si="12"/>
        <v>58.25385137594852</v>
      </c>
      <c r="O46" s="108">
        <f t="shared" si="13"/>
        <v>55.58114862405149</v>
      </c>
      <c r="P46" s="27">
        <f t="shared" si="1"/>
        <v>39</v>
      </c>
      <c r="Q46" s="53">
        <f t="shared" si="10"/>
        <v>56.80496209701702</v>
      </c>
      <c r="R46" s="54">
        <f t="shared" si="11"/>
        <v>56.89600109621686</v>
      </c>
      <c r="S46" s="55">
        <f t="shared" si="9"/>
        <v>-0.0910389991998386</v>
      </c>
      <c r="T46" s="53">
        <f t="shared" si="2"/>
        <v>56.859456843096275</v>
      </c>
      <c r="U46" s="53">
        <f t="shared" si="3"/>
        <v>56.79135318719264</v>
      </c>
      <c r="V46" s="53">
        <f t="shared" si="4"/>
        <v>56.641879346658925</v>
      </c>
      <c r="X46" s="56">
        <f t="shared" si="5"/>
        <v>55.93</v>
      </c>
      <c r="Y46" s="50"/>
      <c r="AC46" s="7"/>
      <c r="AD46" s="7"/>
      <c r="AE46" s="7"/>
    </row>
    <row r="47" spans="1:31" ht="12.75">
      <c r="A47" s="42">
        <f t="shared" si="6"/>
        <v>40</v>
      </c>
      <c r="C47" s="52">
        <v>38572</v>
      </c>
      <c r="D47" s="35">
        <v>58.65</v>
      </c>
      <c r="E47" s="35">
        <v>59.45</v>
      </c>
      <c r="F47" s="35">
        <v>58.44</v>
      </c>
      <c r="G47" s="35">
        <v>58.85</v>
      </c>
      <c r="H47" s="36">
        <v>17174700</v>
      </c>
      <c r="I47" s="46">
        <v>56.67</v>
      </c>
      <c r="K47" s="47">
        <f t="shared" si="7"/>
        <v>0.013230824244591544</v>
      </c>
      <c r="M47" s="29">
        <f t="shared" si="8"/>
        <v>1</v>
      </c>
      <c r="N47" s="108">
        <f t="shared" si="12"/>
        <v>58.14904318993408</v>
      </c>
      <c r="O47" s="108">
        <f t="shared" si="13"/>
        <v>55.57895681006594</v>
      </c>
      <c r="P47" s="27">
        <f t="shared" si="1"/>
        <v>40</v>
      </c>
      <c r="Q47" s="53">
        <f t="shared" si="10"/>
        <v>56.78419869747594</v>
      </c>
      <c r="R47" s="54">
        <f t="shared" si="11"/>
        <v>56.87926027427487</v>
      </c>
      <c r="S47" s="55">
        <f t="shared" si="9"/>
        <v>-0.09506157679893334</v>
      </c>
      <c r="T47" s="53">
        <f t="shared" si="2"/>
        <v>56.84141333422997</v>
      </c>
      <c r="U47" s="53">
        <f t="shared" si="3"/>
        <v>56.78659423867528</v>
      </c>
      <c r="V47" s="53">
        <f t="shared" si="4"/>
        <v>56.64243619127954</v>
      </c>
      <c r="X47" s="56">
        <f t="shared" si="5"/>
        <v>56.67</v>
      </c>
      <c r="Y47" s="50"/>
      <c r="AC47" s="7"/>
      <c r="AD47" s="7"/>
      <c r="AE47" s="7"/>
    </row>
    <row r="48" spans="1:31" ht="12.75">
      <c r="A48" s="42">
        <f t="shared" si="6"/>
        <v>41</v>
      </c>
      <c r="C48" s="52">
        <v>38573</v>
      </c>
      <c r="D48" s="35">
        <v>59.16</v>
      </c>
      <c r="E48" s="35">
        <v>59.75</v>
      </c>
      <c r="F48" s="35">
        <v>59.11</v>
      </c>
      <c r="G48" s="35">
        <v>59.46</v>
      </c>
      <c r="H48" s="36">
        <v>16054900</v>
      </c>
      <c r="I48" s="46">
        <v>57.25</v>
      </c>
      <c r="K48" s="47">
        <f t="shared" si="7"/>
        <v>0.010234692076936724</v>
      </c>
      <c r="M48" s="29">
        <f t="shared" si="8"/>
        <v>1</v>
      </c>
      <c r="N48" s="108">
        <f t="shared" si="12"/>
        <v>58.08776664479514</v>
      </c>
      <c r="O48" s="108">
        <f t="shared" si="13"/>
        <v>55.59823335520487</v>
      </c>
      <c r="P48" s="27">
        <f t="shared" si="1"/>
        <v>41</v>
      </c>
      <c r="Q48" s="53">
        <f t="shared" si="10"/>
        <v>56.85586043632579</v>
      </c>
      <c r="R48" s="54">
        <f t="shared" si="11"/>
        <v>56.906722476180434</v>
      </c>
      <c r="S48" s="55">
        <f t="shared" si="9"/>
        <v>-0.05086203985464266</v>
      </c>
      <c r="T48" s="53">
        <f t="shared" si="2"/>
        <v>56.88032635001759</v>
      </c>
      <c r="U48" s="53">
        <f t="shared" si="3"/>
        <v>56.80476701362919</v>
      </c>
      <c r="V48" s="53">
        <f t="shared" si="4"/>
        <v>56.65446715778886</v>
      </c>
      <c r="X48" s="56">
        <f t="shared" si="5"/>
        <v>57.25</v>
      </c>
      <c r="Y48" s="50"/>
      <c r="AC48" s="7"/>
      <c r="AD48" s="7"/>
      <c r="AE48" s="7"/>
    </row>
    <row r="49" spans="1:31" ht="12.75">
      <c r="A49" s="42">
        <f t="shared" si="6"/>
        <v>42</v>
      </c>
      <c r="B49" s="37"/>
      <c r="C49" s="52">
        <v>38574</v>
      </c>
      <c r="D49" s="35">
        <v>59.75</v>
      </c>
      <c r="E49" s="35">
        <v>60.24</v>
      </c>
      <c r="F49" s="35">
        <v>59.57</v>
      </c>
      <c r="G49" s="35">
        <v>59.9</v>
      </c>
      <c r="H49" s="36">
        <v>19314800</v>
      </c>
      <c r="I49" s="46">
        <v>57.96</v>
      </c>
      <c r="K49" s="47">
        <f t="shared" si="7"/>
        <v>0.012401746724890916</v>
      </c>
      <c r="M49" s="29">
        <f t="shared" si="8"/>
        <v>1</v>
      </c>
      <c r="N49" s="108">
        <f t="shared" si="12"/>
        <v>58.16786195588172</v>
      </c>
      <c r="O49" s="108">
        <f t="shared" si="13"/>
        <v>55.560138044118304</v>
      </c>
      <c r="P49" s="27">
        <f t="shared" si="1"/>
        <v>42</v>
      </c>
      <c r="Q49" s="53">
        <f t="shared" si="10"/>
        <v>57.025728061506435</v>
      </c>
      <c r="R49" s="54">
        <f t="shared" si="11"/>
        <v>56.98474303350041</v>
      </c>
      <c r="S49" s="55">
        <f t="shared" si="9"/>
        <v>0.04098502800602688</v>
      </c>
      <c r="T49" s="53">
        <f t="shared" si="2"/>
        <v>56.98315241192067</v>
      </c>
      <c r="U49" s="53">
        <f t="shared" si="3"/>
        <v>56.85007026799667</v>
      </c>
      <c r="V49" s="53">
        <f t="shared" si="4"/>
        <v>56.68031929327819</v>
      </c>
      <c r="X49" s="56">
        <f t="shared" si="5"/>
        <v>57.96</v>
      </c>
      <c r="Y49" s="50"/>
      <c r="AC49" s="7"/>
      <c r="AD49" s="7"/>
      <c r="AE49" s="7"/>
    </row>
    <row r="50" spans="1:31" ht="12.75">
      <c r="A50" s="42">
        <f t="shared" si="6"/>
        <v>43</v>
      </c>
      <c r="C50" s="52">
        <v>38575</v>
      </c>
      <c r="D50" s="35">
        <v>60.12</v>
      </c>
      <c r="E50" s="35">
        <v>60.98</v>
      </c>
      <c r="F50" s="35">
        <v>60.06</v>
      </c>
      <c r="G50" s="35">
        <v>60.95</v>
      </c>
      <c r="H50" s="36">
        <v>21222900</v>
      </c>
      <c r="I50" s="46">
        <v>58.98</v>
      </c>
      <c r="K50" s="47">
        <f t="shared" si="7"/>
        <v>0.017598343685300222</v>
      </c>
      <c r="M50" s="29">
        <f t="shared" si="8"/>
        <v>1</v>
      </c>
      <c r="N50" s="108">
        <f t="shared" si="12"/>
        <v>58.57015842043887</v>
      </c>
      <c r="O50" s="108">
        <f t="shared" si="13"/>
        <v>55.41384157956112</v>
      </c>
      <c r="P50" s="27">
        <f t="shared" si="1"/>
        <v>43</v>
      </c>
      <c r="Q50" s="53">
        <f t="shared" si="10"/>
        <v>57.326385282813135</v>
      </c>
      <c r="R50" s="54">
        <f t="shared" si="11"/>
        <v>57.13253984583371</v>
      </c>
      <c r="S50" s="55">
        <f t="shared" si="9"/>
        <v>0.1938454369794229</v>
      </c>
      <c r="T50" s="53">
        <f t="shared" si="2"/>
        <v>57.173328372690136</v>
      </c>
      <c r="U50" s="53">
        <f t="shared" si="3"/>
        <v>56.93359692415367</v>
      </c>
      <c r="V50" s="53">
        <f t="shared" si="4"/>
        <v>56.72585752509446</v>
      </c>
      <c r="X50" s="56">
        <f t="shared" si="5"/>
        <v>58.98</v>
      </c>
      <c r="Y50" s="50"/>
      <c r="AC50" s="7"/>
      <c r="AD50" s="7"/>
      <c r="AE50" s="7"/>
    </row>
    <row r="51" spans="1:31" ht="12.75">
      <c r="A51" s="42">
        <f t="shared" si="6"/>
        <v>44</v>
      </c>
      <c r="C51" s="52">
        <v>38576</v>
      </c>
      <c r="D51" s="35">
        <v>61</v>
      </c>
      <c r="E51" s="35">
        <v>61.34</v>
      </c>
      <c r="F51" s="35">
        <v>60.63</v>
      </c>
      <c r="G51" s="35">
        <v>61.05</v>
      </c>
      <c r="H51" s="36">
        <v>14783200</v>
      </c>
      <c r="I51" s="46">
        <v>59.07</v>
      </c>
      <c r="K51" s="47">
        <f t="shared" si="7"/>
        <v>0.0015259409969481386</v>
      </c>
      <c r="M51" s="29">
        <f t="shared" si="8"/>
        <v>1</v>
      </c>
      <c r="N51" s="108">
        <f t="shared" si="12"/>
        <v>58.895682561906554</v>
      </c>
      <c r="O51" s="108">
        <f t="shared" si="13"/>
        <v>55.39531743809343</v>
      </c>
      <c r="P51" s="27">
        <f t="shared" si="1"/>
        <v>44</v>
      </c>
      <c r="Q51" s="53">
        <f t="shared" si="10"/>
        <v>57.59463370084188</v>
      </c>
      <c r="R51" s="54">
        <f t="shared" si="11"/>
        <v>57.276055412808994</v>
      </c>
      <c r="S51" s="55">
        <f t="shared" si="9"/>
        <v>0.3185782880328887</v>
      </c>
      <c r="T51" s="53">
        <f t="shared" si="2"/>
        <v>57.35396376576727</v>
      </c>
      <c r="U51" s="53">
        <f t="shared" si="3"/>
        <v>57.01737743693195</v>
      </c>
      <c r="V51" s="53">
        <f t="shared" si="4"/>
        <v>56.772276187963875</v>
      </c>
      <c r="X51" s="56">
        <f t="shared" si="5"/>
        <v>59.07</v>
      </c>
      <c r="Y51" s="50"/>
      <c r="AC51" s="7"/>
      <c r="AD51" s="7"/>
      <c r="AE51" s="7"/>
    </row>
    <row r="52" spans="1:31" ht="12.75">
      <c r="A52" s="42">
        <f t="shared" si="6"/>
        <v>45</v>
      </c>
      <c r="C52" s="52">
        <v>38579</v>
      </c>
      <c r="D52" s="35">
        <v>60.95</v>
      </c>
      <c r="E52" s="35">
        <v>61.08</v>
      </c>
      <c r="F52" s="35">
        <v>60.41</v>
      </c>
      <c r="G52" s="35">
        <v>60.42</v>
      </c>
      <c r="H52" s="36">
        <v>12958100</v>
      </c>
      <c r="I52" s="46">
        <v>58.46</v>
      </c>
      <c r="K52" s="47">
        <f t="shared" si="7"/>
        <v>-0.010326730997122002</v>
      </c>
      <c r="M52" s="29">
        <f t="shared" si="8"/>
        <v>0</v>
      </c>
      <c r="N52" s="108">
        <f t="shared" si="12"/>
        <v>59.024185460286695</v>
      </c>
      <c r="O52" s="108">
        <f t="shared" si="13"/>
        <v>55.51381453971329</v>
      </c>
      <c r="P52" s="27">
        <f t="shared" si="1"/>
        <v>45</v>
      </c>
      <c r="Q52" s="53">
        <f t="shared" si="10"/>
        <v>57.72776697763544</v>
      </c>
      <c r="R52" s="54">
        <f t="shared" si="11"/>
        <v>57.36375501186018</v>
      </c>
      <c r="S52" s="55">
        <f t="shared" si="9"/>
        <v>0.36401196577526207</v>
      </c>
      <c r="T52" s="53">
        <f t="shared" si="2"/>
        <v>57.45930054997991</v>
      </c>
      <c r="U52" s="53">
        <f t="shared" si="3"/>
        <v>57.07395087077776</v>
      </c>
      <c r="V52" s="53">
        <f t="shared" si="4"/>
        <v>56.805696461469545</v>
      </c>
      <c r="X52" s="56">
        <f t="shared" si="5"/>
        <v>58.46</v>
      </c>
      <c r="Y52" s="50"/>
      <c r="AC52" s="7"/>
      <c r="AD52" s="7"/>
      <c r="AE52" s="7"/>
    </row>
    <row r="53" spans="1:31" ht="12.75">
      <c r="A53" s="42">
        <f t="shared" si="6"/>
        <v>46</v>
      </c>
      <c r="C53" s="52">
        <v>38580</v>
      </c>
      <c r="D53" s="35">
        <v>60.42</v>
      </c>
      <c r="E53" s="35">
        <v>60.48</v>
      </c>
      <c r="F53" s="35">
        <v>59.07</v>
      </c>
      <c r="G53" s="35">
        <v>59.07</v>
      </c>
      <c r="H53" s="36">
        <v>16540700</v>
      </c>
      <c r="I53" s="46">
        <v>57.16</v>
      </c>
      <c r="K53" s="47">
        <f t="shared" si="7"/>
        <v>-0.022237427300718537</v>
      </c>
      <c r="M53" s="29">
        <f t="shared" si="8"/>
        <v>0</v>
      </c>
      <c r="N53" s="108">
        <f t="shared" si="12"/>
        <v>59.02627846224967</v>
      </c>
      <c r="O53" s="108">
        <f t="shared" si="13"/>
        <v>55.56772153775034</v>
      </c>
      <c r="P53" s="27">
        <f t="shared" si="1"/>
        <v>46</v>
      </c>
      <c r="Q53" s="53">
        <f t="shared" si="10"/>
        <v>57.64041821184537</v>
      </c>
      <c r="R53" s="54">
        <f t="shared" si="11"/>
        <v>57.34866204801868</v>
      </c>
      <c r="S53" s="55">
        <f t="shared" si="9"/>
        <v>0.29175616382669034</v>
      </c>
      <c r="T53" s="53">
        <f t="shared" si="2"/>
        <v>57.4307957356961</v>
      </c>
      <c r="U53" s="53">
        <f t="shared" si="3"/>
        <v>57.07732534643353</v>
      </c>
      <c r="V53" s="53">
        <f t="shared" si="4"/>
        <v>56.81271237312361</v>
      </c>
      <c r="X53" s="56">
        <f t="shared" si="5"/>
        <v>57.16</v>
      </c>
      <c r="Y53" s="50"/>
      <c r="AC53" s="7"/>
      <c r="AD53" s="7"/>
      <c r="AE53" s="7"/>
    </row>
    <row r="54" spans="1:31" ht="12.75">
      <c r="A54" s="42">
        <f t="shared" si="6"/>
        <v>47</v>
      </c>
      <c r="C54" s="52">
        <v>38581</v>
      </c>
      <c r="D54" s="35">
        <v>59.05</v>
      </c>
      <c r="E54" s="35">
        <v>59.49</v>
      </c>
      <c r="F54" s="35">
        <v>57.84</v>
      </c>
      <c r="G54" s="35">
        <v>58.18</v>
      </c>
      <c r="H54" s="36">
        <v>21657000</v>
      </c>
      <c r="I54" s="46">
        <v>56.3</v>
      </c>
      <c r="K54" s="47">
        <f t="shared" si="7"/>
        <v>-0.015045486354093751</v>
      </c>
      <c r="M54" s="29">
        <f t="shared" si="8"/>
        <v>0</v>
      </c>
      <c r="N54" s="108">
        <f t="shared" si="12"/>
        <v>59.043270583342355</v>
      </c>
      <c r="O54" s="108">
        <f t="shared" si="13"/>
        <v>55.49972941665765</v>
      </c>
      <c r="P54" s="27">
        <f t="shared" si="1"/>
        <v>47</v>
      </c>
      <c r="Q54" s="53">
        <f t="shared" si="10"/>
        <v>57.43420002540762</v>
      </c>
      <c r="R54" s="54">
        <f t="shared" si="11"/>
        <v>57.270983377795076</v>
      </c>
      <c r="S54" s="55">
        <f t="shared" si="9"/>
        <v>0.1632166476125434</v>
      </c>
      <c r="T54" s="53">
        <f t="shared" si="2"/>
        <v>57.32310090372504</v>
      </c>
      <c r="U54" s="53">
        <f t="shared" si="3"/>
        <v>57.04684199951458</v>
      </c>
      <c r="V54" s="53">
        <f t="shared" si="4"/>
        <v>56.802559652863735</v>
      </c>
      <c r="X54" s="56">
        <f t="shared" si="5"/>
        <v>56.3</v>
      </c>
      <c r="Y54" s="50"/>
      <c r="AC54" s="7"/>
      <c r="AD54" s="7"/>
      <c r="AE54" s="7"/>
    </row>
    <row r="55" spans="1:31" ht="12.75">
      <c r="A55" s="42">
        <f t="shared" si="6"/>
        <v>48</v>
      </c>
      <c r="C55" s="52">
        <v>38582</v>
      </c>
      <c r="D55" s="35">
        <v>58.15</v>
      </c>
      <c r="E55" s="35">
        <v>58.54</v>
      </c>
      <c r="F55" s="35">
        <v>57.78</v>
      </c>
      <c r="G55" s="35">
        <v>58.11</v>
      </c>
      <c r="H55" s="36">
        <v>15099500</v>
      </c>
      <c r="I55" s="46">
        <v>56.23</v>
      </c>
      <c r="K55" s="47">
        <f t="shared" si="7"/>
        <v>-0.001243339253996445</v>
      </c>
      <c r="M55" s="29">
        <f t="shared" si="8"/>
        <v>0</v>
      </c>
      <c r="N55" s="108">
        <f t="shared" si="12"/>
        <v>58.994415732380645</v>
      </c>
      <c r="O55" s="108">
        <f t="shared" si="13"/>
        <v>55.59758426761937</v>
      </c>
      <c r="P55" s="27">
        <f t="shared" si="1"/>
        <v>48</v>
      </c>
      <c r="Q55" s="53">
        <f t="shared" si="10"/>
        <v>57.24893848303722</v>
      </c>
      <c r="R55" s="54">
        <f t="shared" si="11"/>
        <v>57.19387349795841</v>
      </c>
      <c r="S55" s="55">
        <f t="shared" si="9"/>
        <v>0.05506498507881474</v>
      </c>
      <c r="T55" s="53">
        <f t="shared" si="2"/>
        <v>57.21899605575123</v>
      </c>
      <c r="U55" s="53">
        <f t="shared" si="3"/>
        <v>57.01480897992577</v>
      </c>
      <c r="V55" s="53">
        <f t="shared" si="4"/>
        <v>56.79122183795554</v>
      </c>
      <c r="X55" s="56">
        <f t="shared" si="5"/>
        <v>56.23</v>
      </c>
      <c r="Y55" s="50"/>
      <c r="AC55" s="7"/>
      <c r="AD55" s="7"/>
      <c r="AE55" s="7"/>
    </row>
    <row r="56" spans="1:31" ht="12.75">
      <c r="A56" s="42">
        <f t="shared" si="6"/>
        <v>49</v>
      </c>
      <c r="C56" s="52">
        <v>38583</v>
      </c>
      <c r="D56" s="35">
        <v>58.52</v>
      </c>
      <c r="E56" s="35">
        <v>58.99</v>
      </c>
      <c r="F56" s="35">
        <v>58.37</v>
      </c>
      <c r="G56" s="35">
        <v>58.82</v>
      </c>
      <c r="H56" s="36">
        <v>14616600</v>
      </c>
      <c r="I56" s="46">
        <v>56.92</v>
      </c>
      <c r="K56" s="47">
        <f t="shared" si="7"/>
        <v>0.012271029699448821</v>
      </c>
      <c r="M56" s="29">
        <f t="shared" si="8"/>
        <v>1</v>
      </c>
      <c r="N56" s="108">
        <f t="shared" si="12"/>
        <v>58.98381620750578</v>
      </c>
      <c r="O56" s="108">
        <f t="shared" si="13"/>
        <v>55.57118379249424</v>
      </c>
      <c r="P56" s="27">
        <f t="shared" si="1"/>
        <v>49</v>
      </c>
      <c r="Q56" s="53">
        <f t="shared" si="10"/>
        <v>57.19833256256996</v>
      </c>
      <c r="R56" s="54">
        <f t="shared" si="11"/>
        <v>57.17358657218371</v>
      </c>
      <c r="S56" s="55">
        <f t="shared" si="9"/>
        <v>0.024745990386250583</v>
      </c>
      <c r="T56" s="53">
        <f t="shared" si="2"/>
        <v>57.19052024091778</v>
      </c>
      <c r="U56" s="53">
        <f t="shared" si="3"/>
        <v>57.01109098071299</v>
      </c>
      <c r="V56" s="53">
        <f t="shared" si="4"/>
        <v>56.793771900570285</v>
      </c>
      <c r="X56" s="56">
        <f t="shared" si="5"/>
        <v>56.92</v>
      </c>
      <c r="Y56" s="50"/>
      <c r="AC56" s="7"/>
      <c r="AD56" s="7"/>
      <c r="AE56" s="7"/>
    </row>
    <row r="57" spans="1:31" ht="12.75">
      <c r="A57" s="42">
        <f t="shared" si="6"/>
        <v>50</v>
      </c>
      <c r="C57" s="52">
        <v>38586</v>
      </c>
      <c r="D57" s="35">
        <v>59.54</v>
      </c>
      <c r="E57" s="35">
        <v>59.75</v>
      </c>
      <c r="F57" s="35">
        <v>58.51</v>
      </c>
      <c r="G57" s="35">
        <v>59.07</v>
      </c>
      <c r="H57" s="36">
        <v>15677600</v>
      </c>
      <c r="I57" s="46">
        <v>57.16</v>
      </c>
      <c r="K57" s="47">
        <f t="shared" si="7"/>
        <v>0.0042164441321150825</v>
      </c>
      <c r="M57" s="29">
        <f t="shared" si="8"/>
        <v>1</v>
      </c>
      <c r="N57" s="108">
        <f t="shared" si="12"/>
        <v>58.944191417336995</v>
      </c>
      <c r="O57" s="108">
        <f t="shared" si="13"/>
        <v>55.55480858266303</v>
      </c>
      <c r="P57" s="27">
        <f t="shared" si="1"/>
        <v>50</v>
      </c>
      <c r="Q57" s="53">
        <f t="shared" si="10"/>
        <v>57.1924352452515</v>
      </c>
      <c r="R57" s="54">
        <f t="shared" si="11"/>
        <v>57.17258015942936</v>
      </c>
      <c r="S57" s="55">
        <f t="shared" si="9"/>
        <v>0.019855085822143792</v>
      </c>
      <c r="T57" s="53">
        <f t="shared" si="2"/>
        <v>57.187613551306555</v>
      </c>
      <c r="U57" s="53">
        <f t="shared" si="3"/>
        <v>57.0169305500968</v>
      </c>
      <c r="V57" s="53">
        <f t="shared" si="4"/>
        <v>56.801023942143146</v>
      </c>
      <c r="X57" s="56">
        <f t="shared" si="5"/>
        <v>57.16</v>
      </c>
      <c r="Y57" s="50"/>
      <c r="AC57" s="7"/>
      <c r="AD57" s="7"/>
      <c r="AE57" s="7"/>
    </row>
    <row r="58" spans="1:31" ht="12.75">
      <c r="A58" s="42">
        <f t="shared" si="6"/>
        <v>51</v>
      </c>
      <c r="C58" s="52">
        <v>38587</v>
      </c>
      <c r="D58" s="35">
        <v>59.11</v>
      </c>
      <c r="E58" s="35">
        <v>59.3</v>
      </c>
      <c r="F58" s="35">
        <v>58.37</v>
      </c>
      <c r="G58" s="35">
        <v>59</v>
      </c>
      <c r="H58" s="36">
        <v>17219400</v>
      </c>
      <c r="I58" s="46">
        <v>57.09</v>
      </c>
      <c r="K58" s="47">
        <f t="shared" si="7"/>
        <v>-0.0012246326102167693</v>
      </c>
      <c r="M58" s="29">
        <f t="shared" si="8"/>
        <v>0</v>
      </c>
      <c r="N58" s="108">
        <f t="shared" si="12"/>
        <v>58.92926222521039</v>
      </c>
      <c r="O58" s="108">
        <f t="shared" si="13"/>
        <v>55.53973777478962</v>
      </c>
      <c r="P58" s="27">
        <f t="shared" si="1"/>
        <v>51</v>
      </c>
      <c r="Q58" s="53">
        <f t="shared" si="10"/>
        <v>57.17667597675128</v>
      </c>
      <c r="R58" s="54">
        <f t="shared" si="11"/>
        <v>57.16646311058274</v>
      </c>
      <c r="S58" s="55">
        <f t="shared" si="9"/>
        <v>0.010212866168537005</v>
      </c>
      <c r="T58" s="53">
        <f t="shared" si="2"/>
        <v>57.17831702261069</v>
      </c>
      <c r="U58" s="53">
        <f t="shared" si="3"/>
        <v>57.01979601872046</v>
      </c>
      <c r="V58" s="53">
        <f t="shared" si="4"/>
        <v>56.80674624031853</v>
      </c>
      <c r="X58" s="56">
        <f t="shared" si="5"/>
        <v>57.09</v>
      </c>
      <c r="Y58" s="50"/>
      <c r="AC58" s="7"/>
      <c r="AD58" s="7"/>
      <c r="AE58" s="7"/>
    </row>
    <row r="59" spans="1:31" ht="12.75">
      <c r="A59" s="42">
        <f t="shared" si="6"/>
        <v>52</v>
      </c>
      <c r="C59" s="52">
        <v>38588</v>
      </c>
      <c r="D59" s="35">
        <v>59.15</v>
      </c>
      <c r="E59" s="35">
        <v>59.61</v>
      </c>
      <c r="F59" s="35">
        <v>58.74</v>
      </c>
      <c r="G59" s="35">
        <v>58.88</v>
      </c>
      <c r="H59" s="36">
        <v>17986500</v>
      </c>
      <c r="I59" s="46">
        <v>56.97</v>
      </c>
      <c r="K59" s="47">
        <f t="shared" si="7"/>
        <v>-0.0021019442984762104</v>
      </c>
      <c r="M59" s="29">
        <f t="shared" si="8"/>
        <v>0</v>
      </c>
      <c r="N59" s="108">
        <f t="shared" si="12"/>
        <v>58.910441660753804</v>
      </c>
      <c r="O59" s="108">
        <f t="shared" si="13"/>
        <v>55.51655833924619</v>
      </c>
      <c r="P59" s="27">
        <f t="shared" si="1"/>
        <v>52</v>
      </c>
      <c r="Q59" s="53">
        <f t="shared" si="10"/>
        <v>57.144879672635696</v>
      </c>
      <c r="R59" s="54">
        <f t="shared" si="11"/>
        <v>57.15191028757661</v>
      </c>
      <c r="S59" s="55">
        <f t="shared" si="9"/>
        <v>-0.00703061494091628</v>
      </c>
      <c r="T59" s="53">
        <f t="shared" si="2"/>
        <v>57.15847730617158</v>
      </c>
      <c r="U59" s="53">
        <f t="shared" si="3"/>
        <v>57.0178432336726</v>
      </c>
      <c r="V59" s="53">
        <f t="shared" si="4"/>
        <v>56.80997898803499</v>
      </c>
      <c r="X59" s="56">
        <f t="shared" si="5"/>
        <v>56.97</v>
      </c>
      <c r="Y59" s="50"/>
      <c r="AC59" s="7"/>
      <c r="AD59" s="7"/>
      <c r="AE59" s="7"/>
    </row>
    <row r="60" spans="1:31" ht="12.75">
      <c r="A60" s="42">
        <f t="shared" si="6"/>
        <v>53</v>
      </c>
      <c r="C60" s="52">
        <v>38589</v>
      </c>
      <c r="D60" s="35">
        <v>58.85</v>
      </c>
      <c r="E60" s="35">
        <v>59.2</v>
      </c>
      <c r="F60" s="35">
        <v>58.5</v>
      </c>
      <c r="G60" s="35">
        <v>59.18</v>
      </c>
      <c r="H60" s="36">
        <v>14469700</v>
      </c>
      <c r="I60" s="46">
        <v>57.26</v>
      </c>
      <c r="K60" s="47">
        <f t="shared" si="7"/>
        <v>0.005090398455327438</v>
      </c>
      <c r="M60" s="29">
        <f t="shared" si="8"/>
        <v>1</v>
      </c>
      <c r="N60" s="108">
        <f t="shared" si="12"/>
        <v>58.86594636386288</v>
      </c>
      <c r="O60" s="108">
        <f t="shared" si="13"/>
        <v>55.51005363613712</v>
      </c>
      <c r="P60" s="27">
        <f t="shared" si="1"/>
        <v>53</v>
      </c>
      <c r="Q60" s="53">
        <f t="shared" si="10"/>
        <v>57.16259049223021</v>
      </c>
      <c r="R60" s="54">
        <f t="shared" si="11"/>
        <v>57.15991693294131</v>
      </c>
      <c r="S60" s="55">
        <f t="shared" si="9"/>
        <v>0.0026735592889011173</v>
      </c>
      <c r="T60" s="53">
        <f t="shared" si="2"/>
        <v>57.168146134155236</v>
      </c>
      <c r="U60" s="53">
        <f t="shared" si="3"/>
        <v>57.02733957745014</v>
      </c>
      <c r="V60" s="53">
        <f t="shared" si="4"/>
        <v>56.818890295202614</v>
      </c>
      <c r="X60" s="56">
        <f t="shared" si="5"/>
        <v>57.26</v>
      </c>
      <c r="Y60" s="50"/>
      <c r="AC60" s="7"/>
      <c r="AD60" s="7"/>
      <c r="AE60" s="7"/>
    </row>
    <row r="61" spans="1:31" ht="12.75">
      <c r="A61" s="42">
        <f t="shared" si="6"/>
        <v>54</v>
      </c>
      <c r="C61" s="52">
        <v>38590</v>
      </c>
      <c r="D61" s="35">
        <v>58.93</v>
      </c>
      <c r="E61" s="35">
        <v>59.18</v>
      </c>
      <c r="F61" s="35">
        <v>58.41</v>
      </c>
      <c r="G61" s="35">
        <v>58.41</v>
      </c>
      <c r="H61" s="36">
        <v>13423900</v>
      </c>
      <c r="I61" s="46">
        <v>56.52</v>
      </c>
      <c r="K61" s="47">
        <f t="shared" si="7"/>
        <v>-0.012923506811037266</v>
      </c>
      <c r="M61" s="29">
        <f t="shared" si="8"/>
        <v>0</v>
      </c>
      <c r="N61" s="108">
        <f t="shared" si="12"/>
        <v>58.867266630660836</v>
      </c>
      <c r="O61" s="108">
        <f t="shared" si="13"/>
        <v>55.503733369339145</v>
      </c>
      <c r="P61" s="27">
        <f t="shared" si="1"/>
        <v>54</v>
      </c>
      <c r="Q61" s="53">
        <f t="shared" si="10"/>
        <v>57.06373041650249</v>
      </c>
      <c r="R61" s="54">
        <f t="shared" si="11"/>
        <v>57.11251567864936</v>
      </c>
      <c r="S61" s="55">
        <f t="shared" si="9"/>
        <v>-0.048785262146871844</v>
      </c>
      <c r="T61" s="53">
        <f t="shared" si="2"/>
        <v>57.10641793090235</v>
      </c>
      <c r="U61" s="53">
        <f t="shared" si="3"/>
        <v>57.00744390774622</v>
      </c>
      <c r="V61" s="53">
        <f t="shared" si="4"/>
        <v>56.81297167549563</v>
      </c>
      <c r="X61" s="56">
        <f t="shared" si="5"/>
        <v>56.52</v>
      </c>
      <c r="Y61" s="50"/>
      <c r="AC61" s="7"/>
      <c r="AD61" s="7"/>
      <c r="AE61" s="7"/>
    </row>
    <row r="62" spans="1:31" ht="12.75">
      <c r="A62" s="42">
        <f t="shared" si="6"/>
        <v>55</v>
      </c>
      <c r="C62" s="52">
        <v>38593</v>
      </c>
      <c r="D62" s="35">
        <v>59.24</v>
      </c>
      <c r="E62" s="35">
        <v>59.24</v>
      </c>
      <c r="F62" s="35">
        <v>58.12</v>
      </c>
      <c r="G62" s="35">
        <v>58.42</v>
      </c>
      <c r="H62" s="36">
        <v>17740500</v>
      </c>
      <c r="I62" s="46">
        <v>56.53</v>
      </c>
      <c r="K62" s="47">
        <f t="shared" si="7"/>
        <v>0.0001769285208774729</v>
      </c>
      <c r="M62" s="29">
        <f t="shared" si="8"/>
        <v>1</v>
      </c>
      <c r="N62" s="108">
        <f t="shared" si="12"/>
        <v>58.86547477987233</v>
      </c>
      <c r="O62" s="108">
        <f t="shared" si="13"/>
        <v>55.45552522012767</v>
      </c>
      <c r="P62" s="27">
        <f t="shared" si="1"/>
        <v>55</v>
      </c>
      <c r="Q62" s="53">
        <f t="shared" si="10"/>
        <v>56.981618044732876</v>
      </c>
      <c r="R62" s="54">
        <f t="shared" si="11"/>
        <v>57.06936636911978</v>
      </c>
      <c r="S62" s="55">
        <f t="shared" si="9"/>
        <v>-0.08774832438690083</v>
      </c>
      <c r="T62" s="53">
        <f t="shared" si="2"/>
        <v>57.05152098510213</v>
      </c>
      <c r="U62" s="53">
        <f t="shared" si="3"/>
        <v>56.98872061724637</v>
      </c>
      <c r="V62" s="53">
        <f t="shared" si="4"/>
        <v>56.80736827598086</v>
      </c>
      <c r="X62" s="56">
        <f t="shared" si="5"/>
        <v>56.53</v>
      </c>
      <c r="Y62" s="50"/>
      <c r="AC62" s="7"/>
      <c r="AD62" s="7"/>
      <c r="AE62" s="7"/>
    </row>
    <row r="63" spans="1:31" ht="12.75">
      <c r="A63" s="42">
        <f t="shared" si="6"/>
        <v>56</v>
      </c>
      <c r="C63" s="52">
        <v>38594</v>
      </c>
      <c r="D63" s="35">
        <v>58.43</v>
      </c>
      <c r="E63" s="35">
        <v>59.12</v>
      </c>
      <c r="F63" s="35">
        <v>58.19</v>
      </c>
      <c r="G63" s="35">
        <v>58.61</v>
      </c>
      <c r="H63" s="36">
        <v>21046300</v>
      </c>
      <c r="I63" s="46">
        <v>56.71</v>
      </c>
      <c r="K63" s="47">
        <f t="shared" si="7"/>
        <v>0.003184150008844755</v>
      </c>
      <c r="M63" s="29">
        <f t="shared" si="8"/>
        <v>1</v>
      </c>
      <c r="N63" s="108">
        <f t="shared" si="12"/>
        <v>58.82028725197769</v>
      </c>
      <c r="O63" s="108">
        <f t="shared" si="13"/>
        <v>55.4127127480223</v>
      </c>
      <c r="P63" s="27">
        <f t="shared" si="1"/>
        <v>56</v>
      </c>
      <c r="Q63" s="53">
        <f t="shared" si="10"/>
        <v>56.93983065323551</v>
      </c>
      <c r="R63" s="54">
        <f t="shared" si="11"/>
        <v>57.042746638073865</v>
      </c>
      <c r="S63" s="55">
        <f t="shared" si="9"/>
        <v>-0.10291598483835429</v>
      </c>
      <c r="T63" s="53">
        <f t="shared" si="2"/>
        <v>57.018995176997166</v>
      </c>
      <c r="U63" s="53">
        <f t="shared" si="3"/>
        <v>56.977790396962206</v>
      </c>
      <c r="V63" s="53">
        <f t="shared" si="4"/>
        <v>56.80544019130797</v>
      </c>
      <c r="X63" s="56">
        <f t="shared" si="5"/>
        <v>56.71</v>
      </c>
      <c r="Y63" s="50"/>
      <c r="AC63" s="7"/>
      <c r="AD63" s="7"/>
      <c r="AE63" s="7"/>
    </row>
    <row r="64" spans="1:31" ht="12.75">
      <c r="A64" s="42">
        <f t="shared" si="6"/>
        <v>57</v>
      </c>
      <c r="C64" s="52">
        <v>38595</v>
      </c>
      <c r="D64" s="35">
        <v>58.8</v>
      </c>
      <c r="E64" s="35">
        <v>60</v>
      </c>
      <c r="F64" s="35">
        <v>58.65</v>
      </c>
      <c r="G64" s="35">
        <v>59.9</v>
      </c>
      <c r="H64" s="36">
        <v>32236900</v>
      </c>
      <c r="I64" s="46">
        <v>57.96</v>
      </c>
      <c r="K64" s="47">
        <f t="shared" si="7"/>
        <v>0.022041967906894833</v>
      </c>
      <c r="M64" s="29">
        <f t="shared" si="8"/>
        <v>1</v>
      </c>
      <c r="N64" s="108">
        <f t="shared" si="12"/>
        <v>58.90985022395286</v>
      </c>
      <c r="O64" s="108">
        <f t="shared" si="13"/>
        <v>55.43814977604714</v>
      </c>
      <c r="P64" s="27">
        <f t="shared" si="1"/>
        <v>57</v>
      </c>
      <c r="Q64" s="53">
        <f t="shared" si="10"/>
        <v>57.09677978350697</v>
      </c>
      <c r="R64" s="54">
        <f t="shared" si="11"/>
        <v>57.11069133154987</v>
      </c>
      <c r="S64" s="55">
        <f t="shared" si="9"/>
        <v>-0.013911548042905508</v>
      </c>
      <c r="T64" s="53">
        <f t="shared" si="2"/>
        <v>57.10861468394981</v>
      </c>
      <c r="U64" s="53">
        <f t="shared" si="3"/>
        <v>57.01630842061075</v>
      </c>
      <c r="V64" s="53">
        <f t="shared" si="4"/>
        <v>56.82830276177712</v>
      </c>
      <c r="X64" s="56">
        <f t="shared" si="5"/>
        <v>57.96</v>
      </c>
      <c r="Y64" s="50"/>
      <c r="AC64" s="7"/>
      <c r="AD64" s="7"/>
      <c r="AE64" s="7"/>
    </row>
    <row r="65" spans="1:31" ht="12.75">
      <c r="A65" s="42">
        <f t="shared" si="6"/>
        <v>58</v>
      </c>
      <c r="C65" s="52">
        <v>38596</v>
      </c>
      <c r="D65" s="35">
        <v>60.1</v>
      </c>
      <c r="E65" s="35">
        <v>62.04</v>
      </c>
      <c r="F65" s="35">
        <v>60.1</v>
      </c>
      <c r="G65" s="35">
        <v>61.68</v>
      </c>
      <c r="H65" s="36">
        <v>32577100</v>
      </c>
      <c r="I65" s="46">
        <v>59.68</v>
      </c>
      <c r="K65" s="47">
        <f t="shared" si="7"/>
        <v>0.029675638371290614</v>
      </c>
      <c r="M65" s="29">
        <f t="shared" si="8"/>
        <v>1</v>
      </c>
      <c r="N65" s="108">
        <f t="shared" si="12"/>
        <v>59.346116862713735</v>
      </c>
      <c r="O65" s="108">
        <f t="shared" si="13"/>
        <v>55.33488313728626</v>
      </c>
      <c r="P65" s="27">
        <f t="shared" si="1"/>
        <v>58</v>
      </c>
      <c r="Q65" s="53">
        <f t="shared" si="10"/>
        <v>57.494198278352044</v>
      </c>
      <c r="R65" s="54">
        <f t="shared" si="11"/>
        <v>57.301010492175806</v>
      </c>
      <c r="S65" s="55">
        <f t="shared" si="9"/>
        <v>0.19318778617623877</v>
      </c>
      <c r="T65" s="53">
        <f t="shared" si="2"/>
        <v>57.35350852357364</v>
      </c>
      <c r="U65" s="53">
        <f t="shared" si="3"/>
        <v>57.120766913920136</v>
      </c>
      <c r="V65" s="53">
        <f t="shared" si="4"/>
        <v>56.884772014019156</v>
      </c>
      <c r="X65" s="56">
        <f t="shared" si="5"/>
        <v>59.68</v>
      </c>
      <c r="Y65" s="50"/>
      <c r="AC65" s="7"/>
      <c r="AD65" s="7"/>
      <c r="AE65" s="7"/>
    </row>
    <row r="66" spans="1:31" ht="12.75">
      <c r="A66" s="42">
        <f t="shared" si="6"/>
        <v>59</v>
      </c>
      <c r="C66" s="52">
        <v>38597</v>
      </c>
      <c r="D66" s="35">
        <v>61.55</v>
      </c>
      <c r="E66" s="35">
        <v>61.55</v>
      </c>
      <c r="F66" s="35">
        <v>60.46</v>
      </c>
      <c r="G66" s="35">
        <v>60.68</v>
      </c>
      <c r="H66" s="36">
        <v>20465600</v>
      </c>
      <c r="I66" s="46">
        <v>58.71</v>
      </c>
      <c r="K66" s="47">
        <f t="shared" si="7"/>
        <v>-0.01625335120643434</v>
      </c>
      <c r="M66" s="29">
        <f t="shared" si="8"/>
        <v>0</v>
      </c>
      <c r="N66" s="108">
        <f t="shared" si="12"/>
        <v>59.460009782859004</v>
      </c>
      <c r="O66" s="108">
        <f t="shared" si="13"/>
        <v>55.498990217140985</v>
      </c>
      <c r="P66" s="27">
        <f t="shared" si="1"/>
        <v>59</v>
      </c>
      <c r="Q66" s="53">
        <f t="shared" si="10"/>
        <v>57.681244697067115</v>
      </c>
      <c r="R66" s="54">
        <f t="shared" si="11"/>
        <v>57.405380085347964</v>
      </c>
      <c r="S66" s="55">
        <f t="shared" si="9"/>
        <v>0.27586461171915033</v>
      </c>
      <c r="T66" s="53">
        <f t="shared" si="2"/>
        <v>57.4826981879952</v>
      </c>
      <c r="U66" s="53">
        <f t="shared" si="3"/>
        <v>57.183089780040916</v>
      </c>
      <c r="V66" s="53">
        <f t="shared" si="4"/>
        <v>56.92091514245442</v>
      </c>
      <c r="X66" s="56">
        <f t="shared" si="5"/>
        <v>58.71</v>
      </c>
      <c r="Y66" s="50"/>
      <c r="AC66" s="7"/>
      <c r="AD66" s="7"/>
      <c r="AE66" s="7"/>
    </row>
    <row r="67" spans="1:31" ht="12.75">
      <c r="A67" s="42">
        <f t="shared" si="6"/>
        <v>60</v>
      </c>
      <c r="C67" s="52">
        <v>38601</v>
      </c>
      <c r="D67" s="35">
        <v>60.62</v>
      </c>
      <c r="E67" s="35">
        <v>61.11</v>
      </c>
      <c r="F67" s="35">
        <v>60.25</v>
      </c>
      <c r="G67" s="35">
        <v>61.06</v>
      </c>
      <c r="H67" s="36">
        <v>19211100</v>
      </c>
      <c r="I67" s="46">
        <v>59.08</v>
      </c>
      <c r="K67" s="47">
        <f t="shared" si="7"/>
        <v>0.0063021631749276</v>
      </c>
      <c r="M67" s="29">
        <f t="shared" si="8"/>
        <v>1</v>
      </c>
      <c r="N67" s="108">
        <f t="shared" si="12"/>
        <v>59.660485379710465</v>
      </c>
      <c r="O67" s="108">
        <f t="shared" si="13"/>
        <v>55.53951462028954</v>
      </c>
      <c r="P67" s="27">
        <f t="shared" si="1"/>
        <v>60</v>
      </c>
      <c r="Q67" s="53">
        <f t="shared" si="10"/>
        <v>57.89643782059525</v>
      </c>
      <c r="R67" s="54">
        <f t="shared" si="11"/>
        <v>57.529426004951816</v>
      </c>
      <c r="S67" s="55">
        <f t="shared" si="9"/>
        <v>0.367011815643437</v>
      </c>
      <c r="T67" s="53">
        <f t="shared" si="2"/>
        <v>57.63482217009089</v>
      </c>
      <c r="U67" s="53">
        <f t="shared" si="3"/>
        <v>57.25747841611775</v>
      </c>
      <c r="V67" s="53">
        <f t="shared" si="4"/>
        <v>56.96366929804938</v>
      </c>
      <c r="X67" s="56">
        <f t="shared" si="5"/>
        <v>59.08</v>
      </c>
      <c r="Y67" s="50"/>
      <c r="AC67" s="7"/>
      <c r="AD67" s="7"/>
      <c r="AE67" s="7"/>
    </row>
    <row r="68" spans="1:31" ht="12.75">
      <c r="A68" s="42">
        <f t="shared" si="6"/>
        <v>61</v>
      </c>
      <c r="C68" s="52">
        <v>38602</v>
      </c>
      <c r="D68" s="35">
        <v>60.95</v>
      </c>
      <c r="E68" s="35">
        <v>61.7</v>
      </c>
      <c r="F68" s="35">
        <v>60.7</v>
      </c>
      <c r="G68" s="35">
        <v>61.46</v>
      </c>
      <c r="H68" s="36">
        <v>30904100</v>
      </c>
      <c r="I68" s="46">
        <v>59.47</v>
      </c>
      <c r="K68" s="47">
        <f t="shared" si="7"/>
        <v>0.006601218686526744</v>
      </c>
      <c r="M68" s="29">
        <f t="shared" si="8"/>
        <v>1</v>
      </c>
      <c r="N68" s="108">
        <f t="shared" si="12"/>
        <v>59.91807861210264</v>
      </c>
      <c r="O68" s="108">
        <f t="shared" si="13"/>
        <v>55.50392138789736</v>
      </c>
      <c r="P68" s="27">
        <f t="shared" si="1"/>
        <v>61</v>
      </c>
      <c r="Q68" s="53">
        <f t="shared" si="10"/>
        <v>58.13852430973444</v>
      </c>
      <c r="R68" s="54">
        <f t="shared" si="11"/>
        <v>57.67317222680723</v>
      </c>
      <c r="S68" s="55">
        <f t="shared" si="9"/>
        <v>0.4653520829272111</v>
      </c>
      <c r="T68" s="53">
        <f t="shared" si="2"/>
        <v>57.80960101103462</v>
      </c>
      <c r="U68" s="53">
        <f t="shared" si="3"/>
        <v>57.34424396842685</v>
      </c>
      <c r="V68" s="53">
        <f t="shared" si="4"/>
        <v>57.013299608979096</v>
      </c>
      <c r="X68" s="56">
        <f t="shared" si="5"/>
        <v>59.47</v>
      </c>
      <c r="Y68" s="50"/>
      <c r="AC68" s="7"/>
      <c r="AD68" s="7"/>
      <c r="AE68" s="7"/>
    </row>
    <row r="69" spans="1:31" ht="12.75">
      <c r="A69" s="42">
        <f t="shared" si="6"/>
        <v>62</v>
      </c>
      <c r="C69" s="52">
        <v>38603</v>
      </c>
      <c r="D69" s="35">
        <v>61.44</v>
      </c>
      <c r="E69" s="35">
        <v>61.63</v>
      </c>
      <c r="F69" s="35">
        <v>61</v>
      </c>
      <c r="G69" s="35">
        <v>61.3</v>
      </c>
      <c r="H69" s="36">
        <v>15050900</v>
      </c>
      <c r="I69" s="46">
        <v>59.31</v>
      </c>
      <c r="K69" s="47">
        <f t="shared" si="7"/>
        <v>-0.0026904321506641127</v>
      </c>
      <c r="M69" s="29">
        <f t="shared" si="8"/>
        <v>0</v>
      </c>
      <c r="N69" s="108">
        <f t="shared" si="12"/>
        <v>60.0919240856359</v>
      </c>
      <c r="O69" s="108">
        <f t="shared" si="13"/>
        <v>55.465075914364085</v>
      </c>
      <c r="P69" s="27">
        <f t="shared" si="1"/>
        <v>62</v>
      </c>
      <c r="Q69" s="53">
        <f t="shared" si="10"/>
        <v>58.31875133900607</v>
      </c>
      <c r="R69" s="54">
        <f t="shared" si="11"/>
        <v>57.794418728525216</v>
      </c>
      <c r="S69" s="55">
        <f t="shared" si="9"/>
        <v>0.5243326104808546</v>
      </c>
      <c r="T69" s="53">
        <f t="shared" si="2"/>
        <v>57.95249615284085</v>
      </c>
      <c r="U69" s="53">
        <f t="shared" si="3"/>
        <v>57.42133244025325</v>
      </c>
      <c r="V69" s="53">
        <f t="shared" si="4"/>
        <v>57.05877882464287</v>
      </c>
      <c r="X69" s="56">
        <f t="shared" si="5"/>
        <v>59.31</v>
      </c>
      <c r="Y69" s="50"/>
      <c r="AC69" s="7"/>
      <c r="AD69" s="7"/>
      <c r="AE69" s="7"/>
    </row>
    <row r="70" spans="1:31" ht="12.75">
      <c r="A70" s="42">
        <f t="shared" si="6"/>
        <v>63</v>
      </c>
      <c r="C70" s="52">
        <v>38604</v>
      </c>
      <c r="D70" s="35">
        <v>61.61</v>
      </c>
      <c r="E70" s="35">
        <v>63.2</v>
      </c>
      <c r="F70" s="35">
        <v>61.6</v>
      </c>
      <c r="G70" s="35">
        <v>63.2</v>
      </c>
      <c r="H70" s="36">
        <v>22617000</v>
      </c>
      <c r="I70" s="46">
        <v>61.15</v>
      </c>
      <c r="K70" s="47">
        <f t="shared" si="7"/>
        <v>0.03102343618276837</v>
      </c>
      <c r="M70" s="29">
        <f t="shared" si="8"/>
        <v>1</v>
      </c>
      <c r="N70" s="108">
        <f t="shared" si="12"/>
        <v>60.58691185041218</v>
      </c>
      <c r="O70" s="108">
        <f t="shared" si="13"/>
        <v>55.18708814958785</v>
      </c>
      <c r="P70" s="27">
        <f t="shared" si="1"/>
        <v>63</v>
      </c>
      <c r="Q70" s="53">
        <f t="shared" si="10"/>
        <v>58.75432805608206</v>
      </c>
      <c r="R70" s="54">
        <f t="shared" si="11"/>
        <v>58.04298030419002</v>
      </c>
      <c r="S70" s="55">
        <f t="shared" si="9"/>
        <v>0.7113477518920419</v>
      </c>
      <c r="T70" s="53">
        <f t="shared" si="2"/>
        <v>58.25702032876077</v>
      </c>
      <c r="U70" s="53">
        <f t="shared" si="3"/>
        <v>57.567554697498224</v>
      </c>
      <c r="V70" s="53">
        <f t="shared" si="4"/>
        <v>57.13979310534301</v>
      </c>
      <c r="X70" s="56">
        <f t="shared" si="5"/>
        <v>61.15</v>
      </c>
      <c r="Y70" s="50"/>
      <c r="AC70" s="7"/>
      <c r="AD70" s="7"/>
      <c r="AE70" s="7"/>
    </row>
    <row r="71" spans="1:31" ht="12.75">
      <c r="A71" s="42">
        <f t="shared" si="6"/>
        <v>64</v>
      </c>
      <c r="C71" s="52">
        <v>38607</v>
      </c>
      <c r="D71" s="35">
        <v>62.85</v>
      </c>
      <c r="E71" s="35">
        <v>63.05</v>
      </c>
      <c r="F71" s="35">
        <v>62.35</v>
      </c>
      <c r="G71" s="35">
        <v>62.52</v>
      </c>
      <c r="H71" s="36">
        <v>17627200</v>
      </c>
      <c r="I71" s="46">
        <v>60.5</v>
      </c>
      <c r="K71" s="47">
        <f t="shared" si="7"/>
        <v>-0.010629599345870822</v>
      </c>
      <c r="M71" s="29">
        <f t="shared" si="8"/>
        <v>0</v>
      </c>
      <c r="N71" s="108">
        <f t="shared" si="12"/>
        <v>60.84895515446813</v>
      </c>
      <c r="O71" s="108">
        <f t="shared" si="13"/>
        <v>55.0680448455319</v>
      </c>
      <c r="P71" s="27">
        <f t="shared" si="1"/>
        <v>64</v>
      </c>
      <c r="Q71" s="53">
        <f t="shared" si="10"/>
        <v>59.02289297053097</v>
      </c>
      <c r="R71" s="54">
        <f t="shared" si="11"/>
        <v>58.224981763138906</v>
      </c>
      <c r="S71" s="55">
        <f t="shared" si="9"/>
        <v>0.7979112073920618</v>
      </c>
      <c r="T71" s="53">
        <f t="shared" si="2"/>
        <v>58.47063744030736</v>
      </c>
      <c r="U71" s="53">
        <f t="shared" si="3"/>
        <v>57.6825525524983</v>
      </c>
      <c r="V71" s="53">
        <f t="shared" si="4"/>
        <v>57.20633185573225</v>
      </c>
      <c r="X71" s="56">
        <f t="shared" si="5"/>
        <v>60.5</v>
      </c>
      <c r="Y71" s="50"/>
      <c r="AC71" s="7"/>
      <c r="AD71" s="7"/>
      <c r="AE71" s="7"/>
    </row>
    <row r="72" spans="1:31" ht="12.75">
      <c r="A72" s="42">
        <f t="shared" si="6"/>
        <v>65</v>
      </c>
      <c r="C72" s="52">
        <v>38608</v>
      </c>
      <c r="D72" s="35">
        <v>62.2</v>
      </c>
      <c r="E72" s="35">
        <v>62.9</v>
      </c>
      <c r="F72" s="35">
        <v>61.73</v>
      </c>
      <c r="G72" s="35">
        <v>61.87</v>
      </c>
      <c r="H72" s="36">
        <v>16413600</v>
      </c>
      <c r="I72" s="46">
        <v>59.87</v>
      </c>
      <c r="K72" s="47">
        <f t="shared" si="7"/>
        <v>-0.010413223140495864</v>
      </c>
      <c r="M72" s="29">
        <f t="shared" si="8"/>
        <v>0</v>
      </c>
      <c r="N72" s="108">
        <f t="shared" si="12"/>
        <v>61.03155158157094</v>
      </c>
      <c r="O72" s="108">
        <f t="shared" si="13"/>
        <v>55.026448418429084</v>
      </c>
      <c r="P72" s="27">
        <f t="shared" si="1"/>
        <v>65</v>
      </c>
      <c r="Q72" s="53">
        <f t="shared" si="10"/>
        <v>59.15321712891082</v>
      </c>
      <c r="R72" s="54">
        <f t="shared" si="11"/>
        <v>58.346834965869355</v>
      </c>
      <c r="S72" s="55">
        <f t="shared" si="9"/>
        <v>0.8063821630414623</v>
      </c>
      <c r="T72" s="53">
        <f t="shared" si="2"/>
        <v>58.60391006503999</v>
      </c>
      <c r="U72" s="53">
        <f t="shared" si="3"/>
        <v>57.76833480534151</v>
      </c>
      <c r="V72" s="53">
        <f t="shared" si="4"/>
        <v>57.259077759579135</v>
      </c>
      <c r="X72" s="56">
        <f t="shared" si="5"/>
        <v>59.87</v>
      </c>
      <c r="Y72" s="50"/>
      <c r="AC72" s="7"/>
      <c r="AD72" s="7"/>
      <c r="AE72" s="7"/>
    </row>
    <row r="73" spans="1:31" ht="12.75">
      <c r="A73" s="42">
        <f t="shared" si="6"/>
        <v>66</v>
      </c>
      <c r="C73" s="52">
        <v>38609</v>
      </c>
      <c r="D73" s="35">
        <v>62.01</v>
      </c>
      <c r="E73" s="35">
        <v>62.75</v>
      </c>
      <c r="F73" s="35">
        <v>61.89</v>
      </c>
      <c r="G73" s="35">
        <v>62.47</v>
      </c>
      <c r="H73" s="36">
        <v>14825800</v>
      </c>
      <c r="I73" s="46">
        <v>60.45</v>
      </c>
      <c r="K73" s="47">
        <f t="shared" si="7"/>
        <v>0.00968765658927695</v>
      </c>
      <c r="M73" s="29">
        <f t="shared" si="8"/>
        <v>1</v>
      </c>
      <c r="N73" s="108">
        <f t="shared" si="12"/>
        <v>61.34441907227041</v>
      </c>
      <c r="O73" s="108">
        <f t="shared" si="13"/>
        <v>55.0425809277296</v>
      </c>
      <c r="P73" s="27">
        <f t="shared" si="1"/>
        <v>66</v>
      </c>
      <c r="Q73" s="53">
        <f t="shared" si="10"/>
        <v>59.35272218600146</v>
      </c>
      <c r="R73" s="54">
        <f t="shared" si="11"/>
        <v>58.502624968397555</v>
      </c>
      <c r="S73" s="55">
        <f t="shared" si="9"/>
        <v>0.8500972176039028</v>
      </c>
      <c r="T73" s="53">
        <f aca="true" t="shared" si="14" ref="T73:T136">IF($X73&lt;&gt;"",(1-T$4)*T72+T$4*$X73,"")</f>
        <v>58.779728154083806</v>
      </c>
      <c r="U73" s="53">
        <f aca="true" t="shared" si="15" ref="U73:U136">IF($X73&lt;&gt;"",(1-U$4)*U72+U$4*$X73,"")</f>
        <v>57.873498146308506</v>
      </c>
      <c r="V73" s="53">
        <f aca="true" t="shared" si="16" ref="V73:V136">IF($X73&lt;&gt;"",(1-V$4)*V72+V$4*$X73,"")</f>
        <v>57.32226433859737</v>
      </c>
      <c r="X73" s="56">
        <f aca="true" t="shared" si="17" ref="X73:X136">IF(I73="","",IF(I73&lt;&gt;0,I73,I72))</f>
        <v>60.45</v>
      </c>
      <c r="Y73" s="50"/>
      <c r="AC73" s="7"/>
      <c r="AD73" s="7"/>
      <c r="AE73" s="7"/>
    </row>
    <row r="74" spans="1:31" ht="12.75">
      <c r="A74" s="42">
        <f aca="true" t="shared" si="18" ref="A74:A137">1+A73</f>
        <v>67</v>
      </c>
      <c r="C74" s="52">
        <v>38610</v>
      </c>
      <c r="D74" s="35">
        <v>62.87</v>
      </c>
      <c r="E74" s="35">
        <v>63.18</v>
      </c>
      <c r="F74" s="35">
        <v>61.8</v>
      </c>
      <c r="G74" s="35">
        <v>62.46</v>
      </c>
      <c r="H74" s="36">
        <v>19230900</v>
      </c>
      <c r="I74" s="46">
        <v>60.44</v>
      </c>
      <c r="K74" s="47">
        <f aca="true" t="shared" si="19" ref="K74:K137">IF(G74&lt;&gt;"",I74/I73-1,"")</f>
        <v>-0.00016542597187763075</v>
      </c>
      <c r="M74" s="29">
        <f aca="true" t="shared" si="20" ref="M74:M137">IF(G74&lt;&gt;"",IF(K74&gt;0,1,0),"")</f>
        <v>0</v>
      </c>
      <c r="N74" s="108">
        <f t="shared" si="12"/>
        <v>61.5705440060037</v>
      </c>
      <c r="O74" s="108">
        <f t="shared" si="13"/>
        <v>55.2304559939963</v>
      </c>
      <c r="P74" s="27">
        <f aca="true" t="shared" si="21" ref="P74:P137">1+P73</f>
        <v>67</v>
      </c>
      <c r="Q74" s="53">
        <f t="shared" si="10"/>
        <v>59.519995695847385</v>
      </c>
      <c r="R74" s="54">
        <f t="shared" si="11"/>
        <v>58.646134229997735</v>
      </c>
      <c r="S74" s="55">
        <f t="shared" si="9"/>
        <v>0.8738614658496502</v>
      </c>
      <c r="T74" s="53">
        <f t="shared" si="14"/>
        <v>58.9378492822663</v>
      </c>
      <c r="U74" s="53">
        <f t="shared" si="15"/>
        <v>57.97414527782582</v>
      </c>
      <c r="V74" s="53">
        <f t="shared" si="16"/>
        <v>57.384001678427126</v>
      </c>
      <c r="X74" s="56">
        <f t="shared" si="17"/>
        <v>60.44</v>
      </c>
      <c r="Y74" s="50"/>
      <c r="AC74" s="7"/>
      <c r="AD74" s="7"/>
      <c r="AE74" s="7"/>
    </row>
    <row r="75" spans="1:31" ht="12.75">
      <c r="A75" s="42">
        <f t="shared" si="18"/>
        <v>68</v>
      </c>
      <c r="C75" s="52">
        <v>38611</v>
      </c>
      <c r="D75" s="35">
        <v>63</v>
      </c>
      <c r="E75" s="35">
        <v>63.89</v>
      </c>
      <c r="F75" s="35">
        <v>62.88</v>
      </c>
      <c r="G75" s="35">
        <v>63.7</v>
      </c>
      <c r="H75" s="36">
        <v>30370600</v>
      </c>
      <c r="I75" s="46">
        <v>61.64</v>
      </c>
      <c r="K75" s="47">
        <f t="shared" si="19"/>
        <v>0.01985440105890146</v>
      </c>
      <c r="M75" s="29">
        <f t="shared" si="20"/>
        <v>1</v>
      </c>
      <c r="N75" s="108">
        <f t="shared" si="12"/>
        <v>61.974506621756895</v>
      </c>
      <c r="O75" s="108">
        <f t="shared" si="13"/>
        <v>55.36749337824313</v>
      </c>
      <c r="P75" s="27">
        <f t="shared" si="21"/>
        <v>68</v>
      </c>
      <c r="Q75" s="53">
        <f t="shared" si="10"/>
        <v>59.84615020417856</v>
      </c>
      <c r="R75" s="54">
        <f t="shared" si="11"/>
        <v>58.86790206481272</v>
      </c>
      <c r="S75" s="55">
        <f t="shared" si="9"/>
        <v>0.9782481393658387</v>
      </c>
      <c r="T75" s="53">
        <f t="shared" si="14"/>
        <v>59.19519696966951</v>
      </c>
      <c r="U75" s="53">
        <f t="shared" si="15"/>
        <v>58.11790428653853</v>
      </c>
      <c r="V75" s="53">
        <f t="shared" si="16"/>
        <v>57.468278872913714</v>
      </c>
      <c r="X75" s="56">
        <f t="shared" si="17"/>
        <v>61.64</v>
      </c>
      <c r="Y75" s="50"/>
      <c r="AC75" s="7"/>
      <c r="AD75" s="7"/>
      <c r="AE75" s="7"/>
    </row>
    <row r="76" spans="1:31" ht="12.75">
      <c r="A76" s="42">
        <f t="shared" si="18"/>
        <v>69</v>
      </c>
      <c r="C76" s="52">
        <v>38614</v>
      </c>
      <c r="D76" s="35">
        <v>64</v>
      </c>
      <c r="E76" s="35">
        <v>64.95</v>
      </c>
      <c r="F76" s="35">
        <v>63.9</v>
      </c>
      <c r="G76" s="35">
        <v>64.63</v>
      </c>
      <c r="H76" s="36">
        <v>20478300</v>
      </c>
      <c r="I76" s="46">
        <v>62.54</v>
      </c>
      <c r="K76" s="47">
        <f t="shared" si="19"/>
        <v>0.014600908500973286</v>
      </c>
      <c r="M76" s="29">
        <f t="shared" si="20"/>
        <v>1</v>
      </c>
      <c r="N76" s="108">
        <f t="shared" si="12"/>
        <v>62.55449136015557</v>
      </c>
      <c r="O76" s="108">
        <f t="shared" si="13"/>
        <v>55.34950863984445</v>
      </c>
      <c r="P76" s="27">
        <f t="shared" si="21"/>
        <v>69</v>
      </c>
      <c r="Q76" s="53">
        <f t="shared" si="10"/>
        <v>60.26058863430493</v>
      </c>
      <c r="R76" s="54">
        <f t="shared" si="11"/>
        <v>59.139909319271034</v>
      </c>
      <c r="S76" s="55">
        <f t="shared" si="9"/>
        <v>1.1206793150338967</v>
      </c>
      <c r="T76" s="53">
        <f t="shared" si="14"/>
        <v>59.5137496392248</v>
      </c>
      <c r="U76" s="53">
        <f t="shared" si="15"/>
        <v>58.291319804713496</v>
      </c>
      <c r="V76" s="53">
        <f t="shared" si="16"/>
        <v>57.56870899424215</v>
      </c>
      <c r="X76" s="56">
        <f t="shared" si="17"/>
        <v>62.54</v>
      </c>
      <c r="Y76" s="50"/>
      <c r="AC76" s="7"/>
      <c r="AD76" s="7"/>
      <c r="AE76" s="7"/>
    </row>
    <row r="77" spans="1:31" ht="12.75">
      <c r="A77" s="42">
        <f t="shared" si="18"/>
        <v>70</v>
      </c>
      <c r="C77" s="52">
        <v>38615</v>
      </c>
      <c r="D77" s="35">
        <v>64.38</v>
      </c>
      <c r="E77" s="35">
        <v>64.99</v>
      </c>
      <c r="F77" s="35">
        <v>64.21</v>
      </c>
      <c r="G77" s="35">
        <v>64.53</v>
      </c>
      <c r="H77" s="36">
        <v>17415500</v>
      </c>
      <c r="I77" s="46">
        <v>62.44</v>
      </c>
      <c r="K77" s="47">
        <f t="shared" si="19"/>
        <v>-0.001598976654940909</v>
      </c>
      <c r="M77" s="29">
        <f t="shared" si="20"/>
        <v>0</v>
      </c>
      <c r="N77" s="108">
        <f t="shared" si="12"/>
        <v>63.02259112592784</v>
      </c>
      <c r="O77" s="108">
        <f t="shared" si="13"/>
        <v>55.40940887407218</v>
      </c>
      <c r="P77" s="27">
        <f t="shared" si="21"/>
        <v>70</v>
      </c>
      <c r="Q77" s="53">
        <f t="shared" si="10"/>
        <v>60.59588269056571</v>
      </c>
      <c r="R77" s="54">
        <f t="shared" si="11"/>
        <v>59.38436048080651</v>
      </c>
      <c r="S77" s="55">
        <f t="shared" si="9"/>
        <v>1.2115222097592024</v>
      </c>
      <c r="T77" s="53">
        <f t="shared" si="14"/>
        <v>59.79244014977482</v>
      </c>
      <c r="U77" s="53">
        <f t="shared" si="15"/>
        <v>58.45401314570512</v>
      </c>
      <c r="V77" s="53">
        <f t="shared" si="16"/>
        <v>57.66517020227696</v>
      </c>
      <c r="X77" s="56">
        <f t="shared" si="17"/>
        <v>62.44</v>
      </c>
      <c r="Y77" s="50"/>
      <c r="AC77" s="7"/>
      <c r="AD77" s="7"/>
      <c r="AE77" s="7"/>
    </row>
    <row r="78" spans="1:31" ht="12.75">
      <c r="A78" s="42">
        <f t="shared" si="18"/>
        <v>71</v>
      </c>
      <c r="C78" s="52">
        <v>38616</v>
      </c>
      <c r="D78" s="35">
        <v>65.04</v>
      </c>
      <c r="E78" s="35">
        <v>65.29</v>
      </c>
      <c r="F78" s="35">
        <v>64.77</v>
      </c>
      <c r="G78" s="35">
        <v>64.97</v>
      </c>
      <c r="H78" s="36">
        <v>23095900</v>
      </c>
      <c r="I78" s="46">
        <v>62.87</v>
      </c>
      <c r="K78" s="47">
        <f t="shared" si="19"/>
        <v>0.00688661114670075</v>
      </c>
      <c r="M78" s="29">
        <f t="shared" si="20"/>
        <v>1</v>
      </c>
      <c r="N78" s="108">
        <f t="shared" si="12"/>
        <v>63.4952907162259</v>
      </c>
      <c r="O78" s="108">
        <f t="shared" si="13"/>
        <v>55.51470928377412</v>
      </c>
      <c r="P78" s="27">
        <f t="shared" si="21"/>
        <v>71</v>
      </c>
      <c r="Q78" s="53">
        <f t="shared" si="10"/>
        <v>60.945746892017134</v>
      </c>
      <c r="R78" s="54">
        <f t="shared" si="11"/>
        <v>59.642556000746765</v>
      </c>
      <c r="S78" s="55">
        <f t="shared" si="9"/>
        <v>1.3031908912703685</v>
      </c>
      <c r="T78" s="53">
        <f t="shared" si="14"/>
        <v>60.08554108789151</v>
      </c>
      <c r="U78" s="53">
        <f t="shared" si="15"/>
        <v>58.62718910077551</v>
      </c>
      <c r="V78" s="53">
        <f t="shared" si="16"/>
        <v>57.76823613886554</v>
      </c>
      <c r="X78" s="56">
        <f t="shared" si="17"/>
        <v>62.87</v>
      </c>
      <c r="Y78" s="50"/>
      <c r="AC78" s="7"/>
      <c r="AD78" s="7"/>
      <c r="AE78" s="7"/>
    </row>
    <row r="79" spans="1:31" ht="12.75">
      <c r="A79" s="42">
        <f t="shared" si="18"/>
        <v>72</v>
      </c>
      <c r="C79" s="52">
        <v>38617</v>
      </c>
      <c r="D79" s="35">
        <v>65.31</v>
      </c>
      <c r="E79" s="35">
        <v>65.96</v>
      </c>
      <c r="F79" s="35">
        <v>64.08</v>
      </c>
      <c r="G79" s="35">
        <v>64.98</v>
      </c>
      <c r="H79" s="36">
        <v>25908200</v>
      </c>
      <c r="I79" s="46">
        <v>62.88</v>
      </c>
      <c r="K79" s="47">
        <f t="shared" si="19"/>
        <v>0.00015905837442353743</v>
      </c>
      <c r="M79" s="29">
        <f t="shared" si="20"/>
        <v>1</v>
      </c>
      <c r="N79" s="108">
        <f t="shared" si="12"/>
        <v>63.8706374669661</v>
      </c>
      <c r="O79" s="108">
        <f t="shared" si="13"/>
        <v>55.7303625330339</v>
      </c>
      <c r="P79" s="27">
        <f t="shared" si="21"/>
        <v>72</v>
      </c>
      <c r="Q79" s="53">
        <f t="shared" si="10"/>
        <v>61.243324293245266</v>
      </c>
      <c r="R79" s="54">
        <f t="shared" si="11"/>
        <v>59.88236666735811</v>
      </c>
      <c r="S79" s="55">
        <f t="shared" si="9"/>
        <v>1.3609576258871527</v>
      </c>
      <c r="T79" s="53">
        <f t="shared" si="14"/>
        <v>60.351680031901836</v>
      </c>
      <c r="U79" s="53">
        <f t="shared" si="15"/>
        <v>58.793965998784316</v>
      </c>
      <c r="V79" s="53">
        <f t="shared" si="16"/>
        <v>57.86945918562068</v>
      </c>
      <c r="X79" s="56">
        <f t="shared" si="17"/>
        <v>62.88</v>
      </c>
      <c r="Y79" s="50"/>
      <c r="AC79" s="7"/>
      <c r="AD79" s="7"/>
      <c r="AE79" s="7"/>
    </row>
    <row r="80" spans="1:31" ht="12.75">
      <c r="A80" s="42">
        <f t="shared" si="18"/>
        <v>73</v>
      </c>
      <c r="C80" s="52">
        <v>38618</v>
      </c>
      <c r="D80" s="35">
        <v>64.6</v>
      </c>
      <c r="E80" s="35">
        <v>64.71</v>
      </c>
      <c r="F80" s="35">
        <v>63.6</v>
      </c>
      <c r="G80" s="35">
        <v>63.83</v>
      </c>
      <c r="H80" s="36">
        <v>18963700</v>
      </c>
      <c r="I80" s="46">
        <v>61.76</v>
      </c>
      <c r="K80" s="47">
        <f t="shared" si="19"/>
        <v>-0.0178117048346057</v>
      </c>
      <c r="M80" s="29">
        <f t="shared" si="20"/>
        <v>0</v>
      </c>
      <c r="N80" s="108">
        <f t="shared" si="12"/>
        <v>64.00552751246784</v>
      </c>
      <c r="O80" s="108">
        <f t="shared" si="13"/>
        <v>56.045472487532166</v>
      </c>
      <c r="P80" s="27">
        <f t="shared" si="21"/>
        <v>73</v>
      </c>
      <c r="Q80" s="53">
        <f t="shared" si="10"/>
        <v>61.322812863515225</v>
      </c>
      <c r="R80" s="54">
        <f t="shared" si="11"/>
        <v>60.02145061792418</v>
      </c>
      <c r="S80" s="55">
        <f t="shared" si="9"/>
        <v>1.3013622455910436</v>
      </c>
      <c r="T80" s="53">
        <f t="shared" si="14"/>
        <v>60.485805743149285</v>
      </c>
      <c r="U80" s="53">
        <f t="shared" si="15"/>
        <v>58.91028105765552</v>
      </c>
      <c r="V80" s="53">
        <f t="shared" si="16"/>
        <v>57.946499597786605</v>
      </c>
      <c r="X80" s="56">
        <f t="shared" si="17"/>
        <v>61.76</v>
      </c>
      <c r="Y80" s="50"/>
      <c r="AC80" s="7"/>
      <c r="AD80" s="7"/>
      <c r="AE80" s="7"/>
    </row>
    <row r="81" spans="1:31" ht="12.75">
      <c r="A81" s="42">
        <f t="shared" si="18"/>
        <v>74</v>
      </c>
      <c r="C81" s="52">
        <v>38621</v>
      </c>
      <c r="D81" s="35">
        <v>63.7</v>
      </c>
      <c r="E81" s="35">
        <v>65.01</v>
      </c>
      <c r="F81" s="35">
        <v>63.5</v>
      </c>
      <c r="G81" s="35">
        <v>64.6</v>
      </c>
      <c r="H81" s="36">
        <v>17997400</v>
      </c>
      <c r="I81" s="46">
        <v>62.51</v>
      </c>
      <c r="K81" s="47">
        <f t="shared" si="19"/>
        <v>0.012143782383419621</v>
      </c>
      <c r="M81" s="29">
        <f t="shared" si="20"/>
        <v>1</v>
      </c>
      <c r="N81" s="108">
        <f t="shared" si="12"/>
        <v>64.10106408843907</v>
      </c>
      <c r="O81" s="108">
        <f t="shared" si="13"/>
        <v>56.54893591156093</v>
      </c>
      <c r="P81" s="27">
        <f t="shared" si="21"/>
        <v>74</v>
      </c>
      <c r="Q81" s="53">
        <f t="shared" si="10"/>
        <v>61.50545703835904</v>
      </c>
      <c r="R81" s="54">
        <f t="shared" si="11"/>
        <v>60.20578760918906</v>
      </c>
      <c r="S81" s="55">
        <f aca="true" t="shared" si="22" ref="S81:S144">IF($X81&lt;&gt;"",Q81-R81,"")</f>
        <v>1.299669429169981</v>
      </c>
      <c r="T81" s="53">
        <f t="shared" si="14"/>
        <v>60.67858614856364</v>
      </c>
      <c r="U81" s="53">
        <f t="shared" si="15"/>
        <v>59.05144650637491</v>
      </c>
      <c r="V81" s="53">
        <f t="shared" si="16"/>
        <v>58.036865942384885</v>
      </c>
      <c r="X81" s="56">
        <f t="shared" si="17"/>
        <v>62.51</v>
      </c>
      <c r="Y81" s="50"/>
      <c r="AC81" s="7"/>
      <c r="AD81" s="7"/>
      <c r="AE81" s="7"/>
    </row>
    <row r="82" spans="1:31" ht="12.75">
      <c r="A82" s="42">
        <f t="shared" si="18"/>
        <v>75</v>
      </c>
      <c r="C82" s="52">
        <v>38622</v>
      </c>
      <c r="D82" s="35">
        <v>64.32</v>
      </c>
      <c r="E82" s="35">
        <v>64.67</v>
      </c>
      <c r="F82" s="35">
        <v>63.75</v>
      </c>
      <c r="G82" s="35">
        <v>64.62</v>
      </c>
      <c r="H82" s="36">
        <v>16848300</v>
      </c>
      <c r="I82" s="46">
        <v>62.53</v>
      </c>
      <c r="K82" s="47">
        <f t="shared" si="19"/>
        <v>0.00031994880819063987</v>
      </c>
      <c r="M82" s="29">
        <f t="shared" si="20"/>
        <v>1</v>
      </c>
      <c r="N82" s="108">
        <f t="shared" si="12"/>
        <v>64.08775323983724</v>
      </c>
      <c r="O82" s="108">
        <f t="shared" si="13"/>
        <v>57.16224676016273</v>
      </c>
      <c r="P82" s="27">
        <f t="shared" si="21"/>
        <v>75</v>
      </c>
      <c r="Q82" s="53">
        <f t="shared" si="10"/>
        <v>61.663079032457645</v>
      </c>
      <c r="R82" s="54">
        <f t="shared" si="11"/>
        <v>60.37795148998987</v>
      </c>
      <c r="S82" s="55">
        <f t="shared" si="22"/>
        <v>1.2851275424677766</v>
      </c>
      <c r="T82" s="53">
        <f t="shared" si="14"/>
        <v>60.85491127727186</v>
      </c>
      <c r="U82" s="53">
        <f t="shared" si="15"/>
        <v>59.18786036887001</v>
      </c>
      <c r="V82" s="53">
        <f t="shared" si="16"/>
        <v>58.12583889402083</v>
      </c>
      <c r="X82" s="56">
        <f t="shared" si="17"/>
        <v>62.53</v>
      </c>
      <c r="Y82" s="50"/>
      <c r="AC82" s="7"/>
      <c r="AD82" s="7"/>
      <c r="AE82" s="7"/>
    </row>
    <row r="83" spans="1:31" ht="12.75">
      <c r="A83" s="42">
        <f t="shared" si="18"/>
        <v>76</v>
      </c>
      <c r="C83" s="52">
        <v>38623</v>
      </c>
      <c r="D83" s="35">
        <v>64.65</v>
      </c>
      <c r="E83" s="35">
        <v>64.83</v>
      </c>
      <c r="F83" s="35">
        <v>63.85</v>
      </c>
      <c r="G83" s="35">
        <v>64.7</v>
      </c>
      <c r="H83" s="36">
        <v>18704200</v>
      </c>
      <c r="I83" s="46">
        <v>62.6</v>
      </c>
      <c r="K83" s="47">
        <f t="shared" si="19"/>
        <v>0.0011194626579242861</v>
      </c>
      <c r="M83" s="29">
        <f t="shared" si="20"/>
        <v>1</v>
      </c>
      <c r="N83" s="108">
        <f t="shared" si="12"/>
        <v>63.978653314237135</v>
      </c>
      <c r="O83" s="108">
        <f t="shared" si="13"/>
        <v>57.860346685762835</v>
      </c>
      <c r="P83" s="27">
        <f t="shared" si="21"/>
        <v>76</v>
      </c>
      <c r="Q83" s="53">
        <f t="shared" si="10"/>
        <v>61.807220719771855</v>
      </c>
      <c r="R83" s="54">
        <f t="shared" si="11"/>
        <v>60.542547675916545</v>
      </c>
      <c r="S83" s="55">
        <f t="shared" si="22"/>
        <v>1.2646730438553107</v>
      </c>
      <c r="T83" s="53">
        <f t="shared" si="14"/>
        <v>61.02111020324597</v>
      </c>
      <c r="U83" s="53">
        <f t="shared" si="15"/>
        <v>59.32166976616923</v>
      </c>
      <c r="V83" s="53">
        <f t="shared" si="16"/>
        <v>58.21443614364418</v>
      </c>
      <c r="X83" s="56">
        <f t="shared" si="17"/>
        <v>62.6</v>
      </c>
      <c r="Y83" s="50"/>
      <c r="AC83" s="7"/>
      <c r="AD83" s="7"/>
      <c r="AE83" s="7"/>
    </row>
    <row r="84" spans="1:31" ht="12.75">
      <c r="A84" s="42">
        <f t="shared" si="18"/>
        <v>77</v>
      </c>
      <c r="C84" s="52">
        <v>38624</v>
      </c>
      <c r="D84" s="35">
        <v>64.5</v>
      </c>
      <c r="E84" s="35">
        <v>64.91</v>
      </c>
      <c r="F84" s="35">
        <v>64.11</v>
      </c>
      <c r="G84" s="35">
        <v>64.8</v>
      </c>
      <c r="H84" s="36">
        <v>16036200</v>
      </c>
      <c r="I84" s="46">
        <v>62.7</v>
      </c>
      <c r="K84" s="47">
        <f t="shared" si="19"/>
        <v>0.0015974440894568342</v>
      </c>
      <c r="M84" s="29">
        <f t="shared" si="20"/>
        <v>1</v>
      </c>
      <c r="N84" s="108">
        <f t="shared" si="12"/>
        <v>63.98776314566492</v>
      </c>
      <c r="O84" s="108">
        <f t="shared" si="13"/>
        <v>58.32523685433507</v>
      </c>
      <c r="P84" s="27">
        <f t="shared" si="21"/>
        <v>77</v>
      </c>
      <c r="Q84" s="53">
        <f t="shared" si="10"/>
        <v>61.94457137826849</v>
      </c>
      <c r="R84" s="54">
        <f t="shared" si="11"/>
        <v>60.702358959181986</v>
      </c>
      <c r="S84" s="55">
        <f t="shared" si="22"/>
        <v>1.2422124190865063</v>
      </c>
      <c r="T84" s="53">
        <f t="shared" si="14"/>
        <v>61.181004469603494</v>
      </c>
      <c r="U84" s="53">
        <f t="shared" si="15"/>
        <v>59.45415330475083</v>
      </c>
      <c r="V84" s="53">
        <f t="shared" si="16"/>
        <v>58.303259190304686</v>
      </c>
      <c r="X84" s="56">
        <f t="shared" si="17"/>
        <v>62.7</v>
      </c>
      <c r="Y84" s="50"/>
      <c r="AC84" s="7"/>
      <c r="AD84" s="7"/>
      <c r="AE84" s="7"/>
    </row>
    <row r="85" spans="1:31" ht="12.75">
      <c r="A85" s="42">
        <f t="shared" si="18"/>
        <v>78</v>
      </c>
      <c r="C85" s="52">
        <v>38625</v>
      </c>
      <c r="D85" s="35">
        <v>64.61</v>
      </c>
      <c r="E85" s="35">
        <v>64.62</v>
      </c>
      <c r="F85" s="35">
        <v>63.3</v>
      </c>
      <c r="G85" s="35">
        <v>63.54</v>
      </c>
      <c r="H85" s="36">
        <v>16028700</v>
      </c>
      <c r="I85" s="46">
        <v>61.48</v>
      </c>
      <c r="K85" s="47">
        <f t="shared" si="19"/>
        <v>-0.019457735247209063</v>
      </c>
      <c r="M85" s="29">
        <f t="shared" si="20"/>
        <v>0</v>
      </c>
      <c r="N85" s="108">
        <f t="shared" si="12"/>
        <v>63.99760359674059</v>
      </c>
      <c r="O85" s="108">
        <f t="shared" si="13"/>
        <v>58.49539640325939</v>
      </c>
      <c r="P85" s="27">
        <f t="shared" si="21"/>
        <v>78</v>
      </c>
      <c r="Q85" s="53">
        <f t="shared" si="10"/>
        <v>61.873098858534874</v>
      </c>
      <c r="R85" s="54">
        <f t="shared" si="11"/>
        <v>60.75996199924258</v>
      </c>
      <c r="S85" s="55">
        <f t="shared" si="22"/>
        <v>1.1131368592922968</v>
      </c>
      <c r="T85" s="53">
        <f t="shared" si="14"/>
        <v>61.20948023440316</v>
      </c>
      <c r="U85" s="53">
        <f t="shared" si="15"/>
        <v>59.533598273191984</v>
      </c>
      <c r="V85" s="53">
        <f t="shared" si="16"/>
        <v>58.36616494891251</v>
      </c>
      <c r="X85" s="56">
        <f t="shared" si="17"/>
        <v>61.48</v>
      </c>
      <c r="Y85" s="50"/>
      <c r="AC85" s="7"/>
      <c r="AD85" s="7"/>
      <c r="AE85" s="7"/>
    </row>
    <row r="86" spans="1:31" ht="12.75">
      <c r="A86" s="42">
        <f t="shared" si="18"/>
        <v>79</v>
      </c>
      <c r="C86" s="52">
        <v>38628</v>
      </c>
      <c r="D86" s="35">
        <v>63.55</v>
      </c>
      <c r="E86" s="35">
        <v>63.89</v>
      </c>
      <c r="F86" s="35">
        <v>62.4</v>
      </c>
      <c r="G86" s="35">
        <v>62.49</v>
      </c>
      <c r="H86" s="36">
        <v>20848600</v>
      </c>
      <c r="I86" s="46">
        <v>60.47</v>
      </c>
      <c r="K86" s="47">
        <f t="shared" si="19"/>
        <v>-0.016428106701366296</v>
      </c>
      <c r="M86" s="29">
        <f t="shared" si="20"/>
        <v>0</v>
      </c>
      <c r="N86" s="108">
        <f t="shared" si="12"/>
        <v>63.858666991306094</v>
      </c>
      <c r="O86" s="108">
        <f t="shared" si="13"/>
        <v>58.81033300869389</v>
      </c>
      <c r="P86" s="27">
        <f t="shared" si="21"/>
        <v>79</v>
      </c>
      <c r="Q86" s="53">
        <f t="shared" si="10"/>
        <v>61.657237495683354</v>
      </c>
      <c r="R86" s="54">
        <f t="shared" si="11"/>
        <v>60.738483332632015</v>
      </c>
      <c r="S86" s="55">
        <f t="shared" si="22"/>
        <v>0.9187541630513394</v>
      </c>
      <c r="T86" s="53">
        <f t="shared" si="14"/>
        <v>61.13905354541239</v>
      </c>
      <c r="U86" s="53">
        <f t="shared" si="15"/>
        <v>59.5703199095374</v>
      </c>
      <c r="V86" s="53">
        <f t="shared" si="16"/>
        <v>58.40782504893405</v>
      </c>
      <c r="X86" s="56">
        <f t="shared" si="17"/>
        <v>60.47</v>
      </c>
      <c r="Y86" s="50"/>
      <c r="AC86" s="7"/>
      <c r="AD86" s="7"/>
      <c r="AE86" s="7"/>
    </row>
    <row r="87" spans="1:31" ht="12.75">
      <c r="A87" s="42">
        <f t="shared" si="18"/>
        <v>80</v>
      </c>
      <c r="C87" s="52">
        <v>38629</v>
      </c>
      <c r="D87" s="35">
        <v>62.35</v>
      </c>
      <c r="E87" s="35">
        <v>62.35</v>
      </c>
      <c r="F87" s="35">
        <v>60.41</v>
      </c>
      <c r="G87" s="35">
        <v>60.55</v>
      </c>
      <c r="H87" s="36">
        <v>21585400</v>
      </c>
      <c r="I87" s="46">
        <v>58.59</v>
      </c>
      <c r="K87" s="47">
        <f t="shared" si="19"/>
        <v>-0.03108979659335198</v>
      </c>
      <c r="M87" s="29">
        <f t="shared" si="20"/>
        <v>0</v>
      </c>
      <c r="N87" s="108">
        <f t="shared" si="12"/>
        <v>63.92895398966926</v>
      </c>
      <c r="O87" s="108">
        <f t="shared" si="13"/>
        <v>58.691046010330716</v>
      </c>
      <c r="P87" s="27">
        <f t="shared" si="21"/>
        <v>80</v>
      </c>
      <c r="Q87" s="53">
        <f t="shared" si="10"/>
        <v>61.18535480403976</v>
      </c>
      <c r="R87" s="54">
        <f t="shared" si="11"/>
        <v>60.57933641910371</v>
      </c>
      <c r="S87" s="55">
        <f t="shared" si="22"/>
        <v>0.6060183849360499</v>
      </c>
      <c r="T87" s="53">
        <f t="shared" si="14"/>
        <v>60.8962865410874</v>
      </c>
      <c r="U87" s="53">
        <f t="shared" si="15"/>
        <v>59.53187599151633</v>
      </c>
      <c r="V87" s="53">
        <f t="shared" si="16"/>
        <v>58.411432473707634</v>
      </c>
      <c r="X87" s="56">
        <f t="shared" si="17"/>
        <v>58.59</v>
      </c>
      <c r="Y87" s="50"/>
      <c r="AC87" s="7"/>
      <c r="AD87" s="7"/>
      <c r="AE87" s="7"/>
    </row>
    <row r="88" spans="1:31" ht="12.75">
      <c r="A88" s="42">
        <f t="shared" si="18"/>
        <v>81</v>
      </c>
      <c r="C88" s="52">
        <v>38630</v>
      </c>
      <c r="D88" s="35">
        <v>60.55</v>
      </c>
      <c r="E88" s="35">
        <v>61.05</v>
      </c>
      <c r="F88" s="35">
        <v>58.9</v>
      </c>
      <c r="G88" s="35">
        <v>58.95</v>
      </c>
      <c r="H88" s="36">
        <v>27909500</v>
      </c>
      <c r="I88" s="46">
        <v>57.04</v>
      </c>
      <c r="K88" s="47">
        <f t="shared" si="19"/>
        <v>-0.02645502645502651</v>
      </c>
      <c r="M88" s="29">
        <f t="shared" si="20"/>
        <v>0</v>
      </c>
      <c r="N88" s="108">
        <f t="shared" si="12"/>
        <v>64.31409290375409</v>
      </c>
      <c r="O88" s="108">
        <f t="shared" si="13"/>
        <v>58.06290709624591</v>
      </c>
      <c r="P88" s="27">
        <f t="shared" si="21"/>
        <v>81</v>
      </c>
      <c r="Q88" s="53">
        <f t="shared" si="10"/>
        <v>60.54760791111057</v>
      </c>
      <c r="R88" s="54">
        <f t="shared" si="11"/>
        <v>60.317163351021954</v>
      </c>
      <c r="S88" s="55">
        <f t="shared" si="22"/>
        <v>0.23044456008861403</v>
      </c>
      <c r="T88" s="53">
        <f t="shared" si="14"/>
        <v>60.52902115622193</v>
      </c>
      <c r="U88" s="53">
        <f t="shared" si="15"/>
        <v>59.434155364398045</v>
      </c>
      <c r="V88" s="53">
        <f t="shared" si="16"/>
        <v>58.38427539502035</v>
      </c>
      <c r="X88" s="56">
        <f t="shared" si="17"/>
        <v>57.04</v>
      </c>
      <c r="Y88" s="50"/>
      <c r="AC88" s="7"/>
      <c r="AD88" s="7"/>
      <c r="AE88" s="7"/>
    </row>
    <row r="89" spans="1:31" ht="12.75">
      <c r="A89" s="42">
        <f t="shared" si="18"/>
        <v>82</v>
      </c>
      <c r="C89" s="52">
        <v>38631</v>
      </c>
      <c r="D89" s="35">
        <v>58.7</v>
      </c>
      <c r="E89" s="35">
        <v>59.36</v>
      </c>
      <c r="F89" s="35">
        <v>57.9</v>
      </c>
      <c r="G89" s="35">
        <v>58.57</v>
      </c>
      <c r="H89" s="36">
        <v>31794000</v>
      </c>
      <c r="I89" s="46">
        <v>56.67</v>
      </c>
      <c r="K89" s="47">
        <f t="shared" si="19"/>
        <v>-0.006486676016830284</v>
      </c>
      <c r="M89" s="29">
        <f t="shared" si="20"/>
        <v>0</v>
      </c>
      <c r="N89" s="108">
        <f t="shared" si="12"/>
        <v>64.6727481939161</v>
      </c>
      <c r="O89" s="108">
        <f t="shared" si="13"/>
        <v>57.44025180608388</v>
      </c>
      <c r="P89" s="27">
        <f t="shared" si="21"/>
        <v>82</v>
      </c>
      <c r="Q89" s="53">
        <f t="shared" si="10"/>
        <v>59.95105284786279</v>
      </c>
      <c r="R89" s="54">
        <f t="shared" si="11"/>
        <v>60.04700310279811</v>
      </c>
      <c r="S89" s="55">
        <f t="shared" si="22"/>
        <v>-0.0959502549353175</v>
      </c>
      <c r="T89" s="53">
        <f t="shared" si="14"/>
        <v>60.161495331819836</v>
      </c>
      <c r="U89" s="53">
        <f t="shared" si="15"/>
        <v>59.325757114813804</v>
      </c>
      <c r="V89" s="53">
        <f t="shared" si="16"/>
        <v>58.350329347594204</v>
      </c>
      <c r="X89" s="56">
        <f t="shared" si="17"/>
        <v>56.67</v>
      </c>
      <c r="Y89" s="50"/>
      <c r="AC89" s="7"/>
      <c r="AD89" s="7"/>
      <c r="AE89" s="7"/>
    </row>
    <row r="90" spans="1:31" ht="12.75">
      <c r="A90" s="42">
        <f t="shared" si="18"/>
        <v>83</v>
      </c>
      <c r="C90" s="52">
        <v>38632</v>
      </c>
      <c r="D90" s="35">
        <v>59.08</v>
      </c>
      <c r="E90" s="35">
        <v>60.04</v>
      </c>
      <c r="F90" s="35">
        <v>58.8</v>
      </c>
      <c r="G90" s="35">
        <v>59.6</v>
      </c>
      <c r="H90" s="36">
        <v>21812100</v>
      </c>
      <c r="I90" s="46">
        <v>57.67</v>
      </c>
      <c r="K90" s="47">
        <f t="shared" si="19"/>
        <v>0.017646020822304598</v>
      </c>
      <c r="M90" s="29">
        <f t="shared" si="20"/>
        <v>1</v>
      </c>
      <c r="N90" s="108">
        <f t="shared" si="12"/>
        <v>64.78737835917994</v>
      </c>
      <c r="O90" s="108">
        <f t="shared" si="13"/>
        <v>56.97762164082007</v>
      </c>
      <c r="P90" s="27">
        <f t="shared" si="21"/>
        <v>83</v>
      </c>
      <c r="Q90" s="53">
        <f t="shared" si="10"/>
        <v>59.60012164049928</v>
      </c>
      <c r="R90" s="54">
        <f t="shared" si="11"/>
        <v>59.870928798887135</v>
      </c>
      <c r="S90" s="55">
        <f t="shared" si="22"/>
        <v>-0.2708071583878535</v>
      </c>
      <c r="T90" s="53">
        <f t="shared" si="14"/>
        <v>59.92421006212271</v>
      </c>
      <c r="U90" s="53">
        <f t="shared" si="15"/>
        <v>59.26082546325247</v>
      </c>
      <c r="V90" s="53">
        <f t="shared" si="16"/>
        <v>58.33685747932501</v>
      </c>
      <c r="X90" s="56">
        <f t="shared" si="17"/>
        <v>57.67</v>
      </c>
      <c r="Y90" s="50"/>
      <c r="AC90" s="7"/>
      <c r="AD90" s="7"/>
      <c r="AE90" s="7"/>
    </row>
    <row r="91" spans="1:31" ht="12.75">
      <c r="A91" s="42">
        <f t="shared" si="18"/>
        <v>84</v>
      </c>
      <c r="C91" s="52">
        <v>38635</v>
      </c>
      <c r="D91" s="35">
        <v>59.6</v>
      </c>
      <c r="E91" s="35">
        <v>59.61</v>
      </c>
      <c r="F91" s="35">
        <v>58.3</v>
      </c>
      <c r="G91" s="35">
        <v>58.5</v>
      </c>
      <c r="H91" s="36">
        <v>16128500</v>
      </c>
      <c r="I91" s="46">
        <v>56.61</v>
      </c>
      <c r="K91" s="47">
        <f t="shared" si="19"/>
        <v>-0.01838044043696896</v>
      </c>
      <c r="M91" s="29">
        <f t="shared" si="20"/>
        <v>0</v>
      </c>
      <c r="N91" s="108">
        <f t="shared" si="12"/>
        <v>65.01447015475591</v>
      </c>
      <c r="O91" s="108">
        <f t="shared" si="13"/>
        <v>56.361529845244114</v>
      </c>
      <c r="P91" s="27">
        <f t="shared" si="21"/>
        <v>84</v>
      </c>
      <c r="Q91" s="53">
        <f t="shared" si="10"/>
        <v>59.14010292657632</v>
      </c>
      <c r="R91" s="54">
        <f t="shared" si="11"/>
        <v>59.62937851748809</v>
      </c>
      <c r="S91" s="55">
        <f t="shared" si="22"/>
        <v>-0.48927559091177386</v>
      </c>
      <c r="T91" s="53">
        <f t="shared" si="14"/>
        <v>59.60857100858721</v>
      </c>
      <c r="U91" s="53">
        <f t="shared" si="15"/>
        <v>59.15687152351708</v>
      </c>
      <c r="V91" s="53">
        <f t="shared" si="16"/>
        <v>58.30266228171462</v>
      </c>
      <c r="X91" s="56">
        <f t="shared" si="17"/>
        <v>56.61</v>
      </c>
      <c r="Y91" s="50"/>
      <c r="AC91" s="7"/>
      <c r="AD91" s="7"/>
      <c r="AE91" s="7"/>
    </row>
    <row r="92" spans="1:31" ht="12.75">
      <c r="A92" s="42">
        <f t="shared" si="18"/>
        <v>85</v>
      </c>
      <c r="C92" s="52">
        <v>38636</v>
      </c>
      <c r="D92" s="35">
        <v>58.99</v>
      </c>
      <c r="E92" s="35">
        <v>59.72</v>
      </c>
      <c r="F92" s="35">
        <v>58.84</v>
      </c>
      <c r="G92" s="35">
        <v>59.4</v>
      </c>
      <c r="H92" s="36">
        <v>16471400</v>
      </c>
      <c r="I92" s="46">
        <v>57.48</v>
      </c>
      <c r="K92" s="47">
        <f t="shared" si="19"/>
        <v>0.015368309485956466</v>
      </c>
      <c r="M92" s="29">
        <f t="shared" si="20"/>
        <v>1</v>
      </c>
      <c r="N92" s="108">
        <f t="shared" si="12"/>
        <v>65.10564128058577</v>
      </c>
      <c r="O92" s="108">
        <f t="shared" si="13"/>
        <v>56.03135871941424</v>
      </c>
      <c r="P92" s="27">
        <f t="shared" si="21"/>
        <v>85</v>
      </c>
      <c r="Q92" s="53">
        <f t="shared" si="10"/>
        <v>58.88470247633381</v>
      </c>
      <c r="R92" s="54">
        <f t="shared" si="11"/>
        <v>59.47016529397045</v>
      </c>
      <c r="S92" s="55">
        <f t="shared" si="22"/>
        <v>-0.5854628176366461</v>
      </c>
      <c r="T92" s="53">
        <f t="shared" si="14"/>
        <v>59.405849960150334</v>
      </c>
      <c r="U92" s="53">
        <f t="shared" si="15"/>
        <v>59.091111855928176</v>
      </c>
      <c r="V92" s="53">
        <f t="shared" si="16"/>
        <v>58.286371939502445</v>
      </c>
      <c r="X92" s="56">
        <f t="shared" si="17"/>
        <v>57.48</v>
      </c>
      <c r="Y92" s="50"/>
      <c r="AC92" s="7"/>
      <c r="AD92" s="7"/>
      <c r="AE92" s="7"/>
    </row>
    <row r="93" spans="1:31" ht="12.75">
      <c r="A93" s="42">
        <f t="shared" si="18"/>
        <v>86</v>
      </c>
      <c r="C93" s="52">
        <v>38637</v>
      </c>
      <c r="D93" s="35">
        <v>59.38</v>
      </c>
      <c r="E93" s="35">
        <v>59.79</v>
      </c>
      <c r="F93" s="35">
        <v>58.51</v>
      </c>
      <c r="G93" s="35">
        <v>58.94</v>
      </c>
      <c r="H93" s="36">
        <v>15687800</v>
      </c>
      <c r="I93" s="46">
        <v>57.03</v>
      </c>
      <c r="K93" s="47">
        <f t="shared" si="19"/>
        <v>-0.007828810020876764</v>
      </c>
      <c r="M93" s="29">
        <f t="shared" si="20"/>
        <v>0</v>
      </c>
      <c r="N93" s="108">
        <f t="shared" si="12"/>
        <v>65.1902106109172</v>
      </c>
      <c r="O93" s="108">
        <f t="shared" si="13"/>
        <v>55.604789389082796</v>
      </c>
      <c r="P93" s="27">
        <f t="shared" si="21"/>
        <v>86</v>
      </c>
      <c r="Q93" s="53">
        <f t="shared" si="10"/>
        <v>58.599363633820914</v>
      </c>
      <c r="R93" s="54">
        <f t="shared" si="11"/>
        <v>59.2894123092319</v>
      </c>
      <c r="S93" s="55">
        <f t="shared" si="22"/>
        <v>-0.6900486754109849</v>
      </c>
      <c r="T93" s="53">
        <f t="shared" si="14"/>
        <v>59.17957853537411</v>
      </c>
      <c r="U93" s="53">
        <f t="shared" si="15"/>
        <v>59.01028394000942</v>
      </c>
      <c r="V93" s="53">
        <f t="shared" si="16"/>
        <v>58.26149328723507</v>
      </c>
      <c r="X93" s="56">
        <f t="shared" si="17"/>
        <v>57.03</v>
      </c>
      <c r="Y93" s="50"/>
      <c r="AC93" s="7"/>
      <c r="AD93" s="7"/>
      <c r="AE93" s="7"/>
    </row>
    <row r="94" spans="1:31" ht="12.75">
      <c r="A94" s="42">
        <f t="shared" si="18"/>
        <v>87</v>
      </c>
      <c r="C94" s="52">
        <v>38638</v>
      </c>
      <c r="D94" s="35">
        <v>58.5</v>
      </c>
      <c r="E94" s="35">
        <v>58.82</v>
      </c>
      <c r="F94" s="35">
        <v>57.32</v>
      </c>
      <c r="G94" s="35">
        <v>58.16</v>
      </c>
      <c r="H94" s="36">
        <v>21880200</v>
      </c>
      <c r="I94" s="46">
        <v>56.28</v>
      </c>
      <c r="K94" s="47">
        <f t="shared" si="19"/>
        <v>-0.013150973172014746</v>
      </c>
      <c r="M94" s="29">
        <f t="shared" si="20"/>
        <v>0</v>
      </c>
      <c r="N94" s="108">
        <f t="shared" si="12"/>
        <v>65.30686445839045</v>
      </c>
      <c r="O94" s="108">
        <f t="shared" si="13"/>
        <v>55.07213554160953</v>
      </c>
      <c r="P94" s="27">
        <f t="shared" si="21"/>
        <v>87</v>
      </c>
      <c r="Q94" s="53">
        <f aca="true" t="shared" si="23" ref="Q94:Q157">IF($X94&lt;&gt;"",(1-Q$5)*Q93+Q$5*$X94,"")</f>
        <v>58.24253845938693</v>
      </c>
      <c r="R94" s="54">
        <f aca="true" t="shared" si="24" ref="R94:R157">IF($X94&lt;&gt;"",(1-R$5)*R93+R$5*$X94,"")</f>
        <v>59.066492878918424</v>
      </c>
      <c r="S94" s="55">
        <f t="shared" si="22"/>
        <v>-0.8239544195314963</v>
      </c>
      <c r="T94" s="53">
        <f t="shared" si="14"/>
        <v>58.90342819867182</v>
      </c>
      <c r="U94" s="53">
        <f t="shared" si="15"/>
        <v>58.90321398157768</v>
      </c>
      <c r="V94" s="53">
        <f t="shared" si="16"/>
        <v>58.222255796398734</v>
      </c>
      <c r="X94" s="56">
        <f t="shared" si="17"/>
        <v>56.28</v>
      </c>
      <c r="Y94" s="50"/>
      <c r="AC94" s="7"/>
      <c r="AD94" s="7"/>
      <c r="AE94" s="7"/>
    </row>
    <row r="95" spans="1:31" ht="12.75">
      <c r="A95" s="42">
        <f t="shared" si="18"/>
        <v>88</v>
      </c>
      <c r="C95" s="52">
        <v>38639</v>
      </c>
      <c r="D95" s="35">
        <v>57.8</v>
      </c>
      <c r="E95" s="35">
        <v>58.72</v>
      </c>
      <c r="F95" s="35">
        <v>57.14</v>
      </c>
      <c r="G95" s="35">
        <v>58.64</v>
      </c>
      <c r="H95" s="36">
        <v>20260600</v>
      </c>
      <c r="I95" s="46">
        <v>56.74</v>
      </c>
      <c r="K95" s="47">
        <f t="shared" si="19"/>
        <v>0.008173418621179929</v>
      </c>
      <c r="M95" s="29">
        <f t="shared" si="20"/>
        <v>1</v>
      </c>
      <c r="N95" s="108">
        <f t="shared" si="12"/>
        <v>65.22714507609611</v>
      </c>
      <c r="O95" s="108">
        <f t="shared" si="13"/>
        <v>54.66185492390388</v>
      </c>
      <c r="P95" s="27">
        <f t="shared" si="21"/>
        <v>88</v>
      </c>
      <c r="Q95" s="53">
        <f t="shared" si="23"/>
        <v>58.01137869640432</v>
      </c>
      <c r="R95" s="54">
        <f t="shared" si="24"/>
        <v>58.89416007307262</v>
      </c>
      <c r="S95" s="55">
        <f t="shared" si="22"/>
        <v>-0.8827813766682979</v>
      </c>
      <c r="T95" s="53">
        <f t="shared" si="14"/>
        <v>58.69738741784593</v>
      </c>
      <c r="U95" s="53">
        <f t="shared" si="15"/>
        <v>58.8183820607315</v>
      </c>
      <c r="V95" s="53">
        <f t="shared" si="16"/>
        <v>58.192904196470046</v>
      </c>
      <c r="X95" s="56">
        <f t="shared" si="17"/>
        <v>56.74</v>
      </c>
      <c r="Y95" s="50"/>
      <c r="AC95" s="7"/>
      <c r="AD95" s="7"/>
      <c r="AE95" s="7"/>
    </row>
    <row r="96" spans="1:31" ht="12.75">
      <c r="A96" s="42">
        <f t="shared" si="18"/>
        <v>89</v>
      </c>
      <c r="C96" s="52">
        <v>38642</v>
      </c>
      <c r="D96" s="35">
        <v>59.05</v>
      </c>
      <c r="E96" s="35">
        <v>59.45</v>
      </c>
      <c r="F96" s="35">
        <v>58.66</v>
      </c>
      <c r="G96" s="35">
        <v>58.86</v>
      </c>
      <c r="H96" s="36">
        <v>14339000</v>
      </c>
      <c r="I96" s="46">
        <v>56.95</v>
      </c>
      <c r="K96" s="47">
        <f t="shared" si="19"/>
        <v>0.003701092703560116</v>
      </c>
      <c r="M96" s="29">
        <f t="shared" si="20"/>
        <v>1</v>
      </c>
      <c r="N96" s="108">
        <f t="shared" si="12"/>
        <v>64.96027525252482</v>
      </c>
      <c r="O96" s="108">
        <f t="shared" si="13"/>
        <v>54.369724747475175</v>
      </c>
      <c r="P96" s="27">
        <f t="shared" si="21"/>
        <v>89</v>
      </c>
      <c r="Q96" s="53">
        <f t="shared" si="23"/>
        <v>57.84808966618827</v>
      </c>
      <c r="R96" s="54">
        <f t="shared" si="24"/>
        <v>58.75014821580798</v>
      </c>
      <c r="S96" s="55">
        <f t="shared" si="22"/>
        <v>-0.90205854961971</v>
      </c>
      <c r="T96" s="53">
        <f t="shared" si="14"/>
        <v>58.53096956852727</v>
      </c>
      <c r="U96" s="53">
        <f t="shared" si="15"/>
        <v>58.74511217599694</v>
      </c>
      <c r="V96" s="53">
        <f t="shared" si="16"/>
        <v>58.16829223218351</v>
      </c>
      <c r="X96" s="56">
        <f t="shared" si="17"/>
        <v>56.95</v>
      </c>
      <c r="Y96" s="50"/>
      <c r="AC96" s="7"/>
      <c r="AD96" s="7"/>
      <c r="AE96" s="7"/>
    </row>
    <row r="97" spans="1:31" ht="12.75">
      <c r="A97" s="42">
        <f t="shared" si="18"/>
        <v>90</v>
      </c>
      <c r="C97" s="52">
        <v>38643</v>
      </c>
      <c r="D97" s="35">
        <v>58.3</v>
      </c>
      <c r="E97" s="35">
        <v>58.58</v>
      </c>
      <c r="F97" s="35">
        <v>56.3</v>
      </c>
      <c r="G97" s="35">
        <v>56.3</v>
      </c>
      <c r="H97" s="36">
        <v>65915600</v>
      </c>
      <c r="I97" s="46">
        <v>54.48</v>
      </c>
      <c r="K97" s="47">
        <f t="shared" si="19"/>
        <v>-0.04337137840210725</v>
      </c>
      <c r="M97" s="29">
        <f t="shared" si="20"/>
        <v>0</v>
      </c>
      <c r="N97" s="108">
        <f t="shared" si="12"/>
        <v>64.85654774556963</v>
      </c>
      <c r="O97" s="108">
        <f t="shared" si="13"/>
        <v>53.677452254430364</v>
      </c>
      <c r="P97" s="27">
        <f t="shared" si="21"/>
        <v>90</v>
      </c>
      <c r="Q97" s="53">
        <f t="shared" si="23"/>
        <v>57.32992202523623</v>
      </c>
      <c r="R97" s="54">
        <f t="shared" si="24"/>
        <v>58.433840940562945</v>
      </c>
      <c r="S97" s="55">
        <f t="shared" si="22"/>
        <v>-1.103918915326716</v>
      </c>
      <c r="T97" s="53">
        <f t="shared" si="14"/>
        <v>58.14516294295324</v>
      </c>
      <c r="U97" s="53">
        <f t="shared" si="15"/>
        <v>58.577852874977445</v>
      </c>
      <c r="V97" s="53">
        <f t="shared" si="16"/>
        <v>58.0952567424373</v>
      </c>
      <c r="X97" s="56">
        <f t="shared" si="17"/>
        <v>54.48</v>
      </c>
      <c r="Y97" s="50"/>
      <c r="AC97" s="7"/>
      <c r="AD97" s="7"/>
      <c r="AE97" s="7"/>
    </row>
    <row r="98" spans="1:31" ht="12.75">
      <c r="A98" s="42">
        <f t="shared" si="18"/>
        <v>91</v>
      </c>
      <c r="C98" s="52">
        <v>38644</v>
      </c>
      <c r="D98" s="35">
        <v>56.5</v>
      </c>
      <c r="E98" s="35">
        <v>57.35</v>
      </c>
      <c r="F98" s="35">
        <v>55.65</v>
      </c>
      <c r="G98" s="35">
        <v>57.17</v>
      </c>
      <c r="H98" s="36">
        <v>30831900</v>
      </c>
      <c r="I98" s="46">
        <v>55.32</v>
      </c>
      <c r="K98" s="47">
        <f t="shared" si="19"/>
        <v>0.01541850220264318</v>
      </c>
      <c r="M98" s="29">
        <f t="shared" si="20"/>
        <v>1</v>
      </c>
      <c r="N98" s="108">
        <f t="shared" si="12"/>
        <v>64.47452094893136</v>
      </c>
      <c r="O98" s="108">
        <f t="shared" si="13"/>
        <v>53.30447905106864</v>
      </c>
      <c r="P98" s="27">
        <f t="shared" si="21"/>
        <v>91</v>
      </c>
      <c r="Q98" s="53">
        <f t="shared" si="23"/>
        <v>57.020703252122956</v>
      </c>
      <c r="R98" s="54">
        <f t="shared" si="24"/>
        <v>58.2031860560768</v>
      </c>
      <c r="S98" s="55">
        <f t="shared" si="22"/>
        <v>-1.182482803953846</v>
      </c>
      <c r="T98" s="53">
        <f t="shared" si="14"/>
        <v>57.87609980552912</v>
      </c>
      <c r="U98" s="53">
        <f t="shared" si="15"/>
        <v>58.45009393870382</v>
      </c>
      <c r="V98" s="53">
        <f t="shared" si="16"/>
        <v>58.04030116337914</v>
      </c>
      <c r="X98" s="56">
        <f t="shared" si="17"/>
        <v>55.32</v>
      </c>
      <c r="Y98" s="50"/>
      <c r="AC98" s="7"/>
      <c r="AD98" s="7"/>
      <c r="AE98" s="7"/>
    </row>
    <row r="99" spans="1:31" ht="12.75">
      <c r="A99" s="42">
        <f t="shared" si="18"/>
        <v>92</v>
      </c>
      <c r="C99" s="52">
        <v>38645</v>
      </c>
      <c r="D99" s="35">
        <v>57</v>
      </c>
      <c r="E99" s="35">
        <v>57.18</v>
      </c>
      <c r="F99" s="35">
        <v>54.5</v>
      </c>
      <c r="G99" s="35">
        <v>55.2</v>
      </c>
      <c r="H99" s="36">
        <v>29629800</v>
      </c>
      <c r="I99" s="46">
        <v>53.41</v>
      </c>
      <c r="K99" s="47">
        <f t="shared" si="19"/>
        <v>-0.03452639190166307</v>
      </c>
      <c r="M99" s="29">
        <f t="shared" si="20"/>
        <v>0</v>
      </c>
      <c r="N99" s="108">
        <f t="shared" si="12"/>
        <v>64.17063430636554</v>
      </c>
      <c r="O99" s="108">
        <f t="shared" si="13"/>
        <v>52.66136569363446</v>
      </c>
      <c r="P99" s="27">
        <f t="shared" si="21"/>
        <v>92</v>
      </c>
      <c r="Q99" s="53">
        <f t="shared" si="23"/>
        <v>56.465210444104045</v>
      </c>
      <c r="R99" s="54">
        <f t="shared" si="24"/>
        <v>57.848135237108146</v>
      </c>
      <c r="S99" s="55">
        <f t="shared" si="22"/>
        <v>-1.3829247930041006</v>
      </c>
      <c r="T99" s="53">
        <f t="shared" si="14"/>
        <v>57.4507569669073</v>
      </c>
      <c r="U99" s="53">
        <f t="shared" si="15"/>
        <v>58.25244319600956</v>
      </c>
      <c r="V99" s="53">
        <f t="shared" si="16"/>
        <v>57.94861203143104</v>
      </c>
      <c r="X99" s="56">
        <f t="shared" si="17"/>
        <v>53.41</v>
      </c>
      <c r="Y99" s="50"/>
      <c r="AC99" s="7"/>
      <c r="AD99" s="7"/>
      <c r="AE99" s="7"/>
    </row>
    <row r="100" spans="1:31" ht="12.75">
      <c r="A100" s="42">
        <f t="shared" si="18"/>
        <v>93</v>
      </c>
      <c r="C100" s="52">
        <v>38646</v>
      </c>
      <c r="D100" s="35">
        <v>55.28</v>
      </c>
      <c r="E100" s="35">
        <v>56.27</v>
      </c>
      <c r="F100" s="35">
        <v>55.06</v>
      </c>
      <c r="G100" s="35">
        <v>55.37</v>
      </c>
      <c r="H100" s="36">
        <v>24141600</v>
      </c>
      <c r="I100" s="46">
        <v>53.58</v>
      </c>
      <c r="K100" s="47">
        <f t="shared" si="19"/>
        <v>0.003182924545965138</v>
      </c>
      <c r="M100" s="29">
        <f t="shared" si="20"/>
        <v>1</v>
      </c>
      <c r="N100" s="108">
        <f t="shared" si="12"/>
        <v>63.9135729488425</v>
      </c>
      <c r="O100" s="108">
        <f t="shared" si="13"/>
        <v>52.10042705115751</v>
      </c>
      <c r="P100" s="27">
        <f t="shared" si="21"/>
        <v>93</v>
      </c>
      <c r="Q100" s="53">
        <f t="shared" si="23"/>
        <v>56.021331914241884</v>
      </c>
      <c r="R100" s="54">
        <f t="shared" si="24"/>
        <v>57.53197707139643</v>
      </c>
      <c r="S100" s="55">
        <f t="shared" si="22"/>
        <v>-1.5106451571545492</v>
      </c>
      <c r="T100" s="53">
        <f t="shared" si="14"/>
        <v>57.08211344624946</v>
      </c>
      <c r="U100" s="53">
        <f t="shared" si="15"/>
        <v>58.06921012949938</v>
      </c>
      <c r="V100" s="53">
        <f t="shared" si="16"/>
        <v>57.86210486249181</v>
      </c>
      <c r="X100" s="56">
        <f t="shared" si="17"/>
        <v>53.58</v>
      </c>
      <c r="Y100" s="50"/>
      <c r="AC100" s="7"/>
      <c r="AD100" s="7"/>
      <c r="AE100" s="7"/>
    </row>
    <row r="101" spans="1:31" ht="12.75">
      <c r="A101" s="42">
        <f t="shared" si="18"/>
        <v>94</v>
      </c>
      <c r="C101" s="52">
        <v>38649</v>
      </c>
      <c r="D101" s="35">
        <v>55.31</v>
      </c>
      <c r="E101" s="35">
        <v>56.94</v>
      </c>
      <c r="F101" s="35">
        <v>55.31</v>
      </c>
      <c r="G101" s="35">
        <v>56.85</v>
      </c>
      <c r="H101" s="36">
        <v>18975500</v>
      </c>
      <c r="I101" s="46">
        <v>55.01</v>
      </c>
      <c r="K101" s="47">
        <f t="shared" si="19"/>
        <v>0.026689063083239928</v>
      </c>
      <c r="M101" s="29">
        <f t="shared" si="20"/>
        <v>1</v>
      </c>
      <c r="N101" s="108">
        <f t="shared" si="12"/>
        <v>63.29469405848458</v>
      </c>
      <c r="O101" s="108">
        <f t="shared" si="13"/>
        <v>51.96930594151543</v>
      </c>
      <c r="P101" s="27">
        <f t="shared" si="21"/>
        <v>94</v>
      </c>
      <c r="Q101" s="53">
        <f t="shared" si="23"/>
        <v>55.8657423889739</v>
      </c>
      <c r="R101" s="54">
        <f t="shared" si="24"/>
        <v>57.3451639549967</v>
      </c>
      <c r="S101" s="55">
        <f t="shared" si="22"/>
        <v>-1.4794215660228005</v>
      </c>
      <c r="T101" s="53">
        <f t="shared" si="14"/>
        <v>56.884769308511416</v>
      </c>
      <c r="U101" s="53">
        <f t="shared" si="15"/>
        <v>57.94924110481313</v>
      </c>
      <c r="V101" s="53">
        <f t="shared" si="16"/>
        <v>57.80562753848207</v>
      </c>
      <c r="X101" s="56">
        <f t="shared" si="17"/>
        <v>55.01</v>
      </c>
      <c r="Y101" s="50"/>
      <c r="AC101" s="7"/>
      <c r="AD101" s="7"/>
      <c r="AE101" s="7"/>
    </row>
    <row r="102" spans="1:31" ht="12.75">
      <c r="A102" s="42">
        <f t="shared" si="18"/>
        <v>95</v>
      </c>
      <c r="C102" s="52">
        <v>38650</v>
      </c>
      <c r="D102" s="35">
        <v>56.95</v>
      </c>
      <c r="E102" s="35">
        <v>57.43</v>
      </c>
      <c r="F102" s="35">
        <v>56.25</v>
      </c>
      <c r="G102" s="35">
        <v>57.2</v>
      </c>
      <c r="H102" s="36">
        <v>22940400</v>
      </c>
      <c r="I102" s="46">
        <v>55.35</v>
      </c>
      <c r="K102" s="47">
        <f t="shared" si="19"/>
        <v>0.006180694419196664</v>
      </c>
      <c r="M102" s="29">
        <f t="shared" si="20"/>
        <v>1</v>
      </c>
      <c r="N102" s="108">
        <f t="shared" si="12"/>
        <v>62.54500189681272</v>
      </c>
      <c r="O102" s="108">
        <f t="shared" si="13"/>
        <v>52.000998103187285</v>
      </c>
      <c r="P102" s="27">
        <f t="shared" si="21"/>
        <v>95</v>
      </c>
      <c r="Q102" s="53">
        <f t="shared" si="23"/>
        <v>55.78639740605483</v>
      </c>
      <c r="R102" s="54">
        <f t="shared" si="24"/>
        <v>57.197374032404355</v>
      </c>
      <c r="S102" s="55">
        <f t="shared" si="22"/>
        <v>-1.4109766263495231</v>
      </c>
      <c r="T102" s="53">
        <f t="shared" si="14"/>
        <v>56.738600802938905</v>
      </c>
      <c r="U102" s="53">
        <f t="shared" si="15"/>
        <v>57.847310081094975</v>
      </c>
      <c r="V102" s="53">
        <f t="shared" si="16"/>
        <v>57.75700125059134</v>
      </c>
      <c r="X102" s="56">
        <f t="shared" si="17"/>
        <v>55.35</v>
      </c>
      <c r="Y102" s="50"/>
      <c r="AC102" s="7"/>
      <c r="AD102" s="7"/>
      <c r="AE102" s="7"/>
    </row>
    <row r="103" spans="1:31" ht="12.75">
      <c r="A103" s="42">
        <f t="shared" si="18"/>
        <v>96</v>
      </c>
      <c r="C103" s="52">
        <v>38651</v>
      </c>
      <c r="D103" s="35">
        <v>57.25</v>
      </c>
      <c r="E103" s="35">
        <v>57.89</v>
      </c>
      <c r="F103" s="35">
        <v>56.2</v>
      </c>
      <c r="G103" s="35">
        <v>56.2</v>
      </c>
      <c r="H103" s="36">
        <v>24879300</v>
      </c>
      <c r="I103" s="46">
        <v>54.38</v>
      </c>
      <c r="K103" s="47">
        <f t="shared" si="19"/>
        <v>-0.017524841915085743</v>
      </c>
      <c r="M103" s="29">
        <f t="shared" si="20"/>
        <v>0</v>
      </c>
      <c r="N103" s="108">
        <f t="shared" si="12"/>
        <v>61.66999584026327</v>
      </c>
      <c r="O103" s="108">
        <f t="shared" si="13"/>
        <v>52.05400415973675</v>
      </c>
      <c r="P103" s="27">
        <f t="shared" si="21"/>
        <v>96</v>
      </c>
      <c r="Q103" s="53">
        <f t="shared" si="23"/>
        <v>55.57002857435408</v>
      </c>
      <c r="R103" s="54">
        <f t="shared" si="24"/>
        <v>56.98867965963366</v>
      </c>
      <c r="S103" s="55">
        <f t="shared" si="22"/>
        <v>-1.4186510852795777</v>
      </c>
      <c r="T103" s="53">
        <f t="shared" si="14"/>
        <v>56.513972155039966</v>
      </c>
      <c r="U103" s="53">
        <f t="shared" si="15"/>
        <v>57.71133713673831</v>
      </c>
      <c r="V103" s="53">
        <f t="shared" si="16"/>
        <v>57.69012993869843</v>
      </c>
      <c r="X103" s="56">
        <f t="shared" si="17"/>
        <v>54.38</v>
      </c>
      <c r="Y103" s="50"/>
      <c r="AC103" s="7"/>
      <c r="AD103" s="7"/>
      <c r="AE103" s="7"/>
    </row>
    <row r="104" spans="1:31" ht="12.75">
      <c r="A104" s="42">
        <f t="shared" si="18"/>
        <v>97</v>
      </c>
      <c r="C104" s="52">
        <v>38652</v>
      </c>
      <c r="D104" s="35">
        <v>56.55</v>
      </c>
      <c r="E104" s="35">
        <v>57</v>
      </c>
      <c r="F104" s="35">
        <v>55.28</v>
      </c>
      <c r="G104" s="35">
        <v>55.6</v>
      </c>
      <c r="H104" s="36">
        <v>21136600</v>
      </c>
      <c r="I104" s="46">
        <v>53.8</v>
      </c>
      <c r="K104" s="47">
        <f t="shared" si="19"/>
        <v>-0.010665685913939016</v>
      </c>
      <c r="M104" s="29">
        <f t="shared" si="20"/>
        <v>0</v>
      </c>
      <c r="N104" s="108">
        <f t="shared" si="12"/>
        <v>60.58634575203277</v>
      </c>
      <c r="O104" s="108">
        <f t="shared" si="13"/>
        <v>52.24765424796725</v>
      </c>
      <c r="P104" s="27">
        <f t="shared" si="21"/>
        <v>97</v>
      </c>
      <c r="Q104" s="53">
        <f t="shared" si="23"/>
        <v>55.29771648599191</v>
      </c>
      <c r="R104" s="54">
        <f t="shared" si="24"/>
        <v>56.75248116632746</v>
      </c>
      <c r="S104" s="55">
        <f t="shared" si="22"/>
        <v>-1.4547646803355505</v>
      </c>
      <c r="T104" s="53">
        <f t="shared" si="14"/>
        <v>56.255498616464735</v>
      </c>
      <c r="U104" s="53">
        <f t="shared" si="15"/>
        <v>57.55795136667014</v>
      </c>
      <c r="V104" s="53">
        <f t="shared" si="16"/>
        <v>57.6130976626846</v>
      </c>
      <c r="X104" s="56">
        <f t="shared" si="17"/>
        <v>53.8</v>
      </c>
      <c r="Y104" s="50"/>
      <c r="AC104" s="7"/>
      <c r="AD104" s="7"/>
      <c r="AE104" s="7"/>
    </row>
    <row r="105" spans="1:31" ht="12.75">
      <c r="A105" s="42">
        <f t="shared" si="18"/>
        <v>98</v>
      </c>
      <c r="C105" s="52">
        <v>38653</v>
      </c>
      <c r="D105" s="35">
        <v>56.05</v>
      </c>
      <c r="E105" s="35">
        <v>56.61</v>
      </c>
      <c r="F105" s="35">
        <v>54.79</v>
      </c>
      <c r="G105" s="35">
        <v>56.31</v>
      </c>
      <c r="H105" s="36">
        <v>27009000</v>
      </c>
      <c r="I105" s="46">
        <v>54.49</v>
      </c>
      <c r="K105" s="47">
        <f t="shared" si="19"/>
        <v>0.012825278810409069</v>
      </c>
      <c r="M105" s="29">
        <f t="shared" si="20"/>
        <v>1</v>
      </c>
      <c r="N105" s="108">
        <f t="shared" si="12"/>
        <v>59.60454891116821</v>
      </c>
      <c r="O105" s="108">
        <f t="shared" si="13"/>
        <v>52.53045108883181</v>
      </c>
      <c r="P105" s="27">
        <f t="shared" si="21"/>
        <v>98</v>
      </c>
      <c r="Q105" s="53">
        <f t="shared" si="23"/>
        <v>55.17345241122392</v>
      </c>
      <c r="R105" s="54">
        <f t="shared" si="24"/>
        <v>56.58488996882173</v>
      </c>
      <c r="S105" s="55">
        <f t="shared" si="22"/>
        <v>-1.4114375575978073</v>
      </c>
      <c r="T105" s="53">
        <f t="shared" si="14"/>
        <v>56.08735589108714</v>
      </c>
      <c r="U105" s="53">
        <f t="shared" si="15"/>
        <v>57.43763954836935</v>
      </c>
      <c r="V105" s="53">
        <f t="shared" si="16"/>
        <v>57.55125414461164</v>
      </c>
      <c r="X105" s="56">
        <f t="shared" si="17"/>
        <v>54.49</v>
      </c>
      <c r="Y105" s="50"/>
      <c r="AC105" s="7"/>
      <c r="AD105" s="7"/>
      <c r="AE105" s="7"/>
    </row>
    <row r="106" spans="1:31" ht="12.75">
      <c r="A106" s="42">
        <f t="shared" si="18"/>
        <v>99</v>
      </c>
      <c r="C106" s="52">
        <v>38656</v>
      </c>
      <c r="D106" s="35">
        <v>57.03</v>
      </c>
      <c r="E106" s="35">
        <v>57.37</v>
      </c>
      <c r="F106" s="35">
        <v>56.06</v>
      </c>
      <c r="G106" s="35">
        <v>56.14</v>
      </c>
      <c r="H106" s="36">
        <v>25117500</v>
      </c>
      <c r="I106" s="46">
        <v>54.32</v>
      </c>
      <c r="K106" s="47">
        <f t="shared" si="19"/>
        <v>-0.0031198385024775455</v>
      </c>
      <c r="M106" s="29">
        <f t="shared" si="20"/>
        <v>0</v>
      </c>
      <c r="N106" s="108">
        <f aca="true" t="shared" si="25" ref="N106:N169">IF($G106&lt;&gt;"",AVERAGE($I87:$I106)+$N$5*STDEVP($I87:$I106),"")</f>
        <v>58.7377239630293</v>
      </c>
      <c r="O106" s="108">
        <f aca="true" t="shared" si="26" ref="O106:O169">IF($G106&lt;&gt;"",AVERAGE($I87:$I106)-$N$5*STDEVP($I87:$I106),"")</f>
        <v>52.78227603697071</v>
      </c>
      <c r="P106" s="27">
        <f t="shared" si="21"/>
        <v>99</v>
      </c>
      <c r="Q106" s="53">
        <f t="shared" si="23"/>
        <v>55.04215204026639</v>
      </c>
      <c r="R106" s="54">
        <f t="shared" si="24"/>
        <v>56.4171203415016</v>
      </c>
      <c r="S106" s="55">
        <f t="shared" si="22"/>
        <v>-1.3749683012352136</v>
      </c>
      <c r="T106" s="53">
        <f t="shared" si="14"/>
        <v>55.91903628241217</v>
      </c>
      <c r="U106" s="53">
        <f t="shared" si="15"/>
        <v>57.315379173923496</v>
      </c>
      <c r="V106" s="53">
        <f t="shared" si="16"/>
        <v>57.487268914025265</v>
      </c>
      <c r="X106" s="56">
        <f t="shared" si="17"/>
        <v>54.32</v>
      </c>
      <c r="Y106" s="50"/>
      <c r="AC106" s="7"/>
      <c r="AD106" s="7"/>
      <c r="AE106" s="7"/>
    </row>
    <row r="107" spans="1:31" ht="12.75">
      <c r="A107" s="42">
        <f t="shared" si="18"/>
        <v>100</v>
      </c>
      <c r="C107" s="52">
        <v>38657</v>
      </c>
      <c r="D107" s="35">
        <v>56.09</v>
      </c>
      <c r="E107" s="35">
        <v>56.87</v>
      </c>
      <c r="F107" s="35">
        <v>56.01</v>
      </c>
      <c r="G107" s="35">
        <v>56.4</v>
      </c>
      <c r="H107" s="36">
        <v>14677800</v>
      </c>
      <c r="I107" s="46">
        <v>54.57</v>
      </c>
      <c r="K107" s="47">
        <f t="shared" si="19"/>
        <v>0.0046023564064801015</v>
      </c>
      <c r="M107" s="29">
        <f t="shared" si="20"/>
        <v>1</v>
      </c>
      <c r="N107" s="108">
        <f t="shared" si="25"/>
        <v>58.27684399846609</v>
      </c>
      <c r="O107" s="108">
        <f t="shared" si="26"/>
        <v>52.84115600153392</v>
      </c>
      <c r="P107" s="27">
        <f t="shared" si="21"/>
        <v>100</v>
      </c>
      <c r="Q107" s="53">
        <f t="shared" si="23"/>
        <v>54.969513264840785</v>
      </c>
      <c r="R107" s="54">
        <f t="shared" si="24"/>
        <v>56.28029661250148</v>
      </c>
      <c r="S107" s="55">
        <f t="shared" si="22"/>
        <v>-1.3107833476606956</v>
      </c>
      <c r="T107" s="53">
        <f t="shared" si="14"/>
        <v>55.79055663646815</v>
      </c>
      <c r="U107" s="53">
        <f t="shared" si="15"/>
        <v>57.20771724553434</v>
      </c>
      <c r="V107" s="53">
        <f t="shared" si="16"/>
        <v>57.42950121275744</v>
      </c>
      <c r="X107" s="56">
        <f t="shared" si="17"/>
        <v>54.57</v>
      </c>
      <c r="Y107" s="50"/>
      <c r="AC107" s="7"/>
      <c r="AD107" s="7"/>
      <c r="AE107" s="7"/>
    </row>
    <row r="108" spans="1:31" ht="12.75">
      <c r="A108" s="42">
        <f t="shared" si="18"/>
        <v>101</v>
      </c>
      <c r="C108" s="52">
        <v>38658</v>
      </c>
      <c r="D108" s="35">
        <v>56.5</v>
      </c>
      <c r="E108" s="35">
        <v>57.5</v>
      </c>
      <c r="F108" s="35">
        <v>56.17</v>
      </c>
      <c r="G108" s="35">
        <v>57.38</v>
      </c>
      <c r="H108" s="36">
        <v>21129000</v>
      </c>
      <c r="I108" s="46">
        <v>55.52</v>
      </c>
      <c r="K108" s="47">
        <f t="shared" si="19"/>
        <v>0.017408832691955256</v>
      </c>
      <c r="M108" s="29">
        <f t="shared" si="20"/>
        <v>1</v>
      </c>
      <c r="N108" s="108">
        <f t="shared" si="25"/>
        <v>58.114578233683744</v>
      </c>
      <c r="O108" s="108">
        <f t="shared" si="26"/>
        <v>52.851421766316264</v>
      </c>
      <c r="P108" s="27">
        <f t="shared" si="21"/>
        <v>101</v>
      </c>
      <c r="Q108" s="53">
        <f t="shared" si="23"/>
        <v>55.05420353178836</v>
      </c>
      <c r="R108" s="54">
        <f t="shared" si="24"/>
        <v>56.22397834490878</v>
      </c>
      <c r="S108" s="55">
        <f t="shared" si="22"/>
        <v>-1.1697748131204193</v>
      </c>
      <c r="T108" s="53">
        <f t="shared" si="14"/>
        <v>55.7647893377569</v>
      </c>
      <c r="U108" s="53">
        <f t="shared" si="15"/>
        <v>57.14153225551339</v>
      </c>
      <c r="V108" s="53">
        <f t="shared" si="16"/>
        <v>57.391689307554316</v>
      </c>
      <c r="X108" s="56">
        <f t="shared" si="17"/>
        <v>55.52</v>
      </c>
      <c r="Y108" s="50"/>
      <c r="AC108" s="7"/>
      <c r="AD108" s="7"/>
      <c r="AE108" s="7"/>
    </row>
    <row r="109" spans="1:31" ht="12.75">
      <c r="A109" s="42">
        <f t="shared" si="18"/>
        <v>102</v>
      </c>
      <c r="C109" s="52">
        <v>38659</v>
      </c>
      <c r="D109" s="35">
        <v>57.83</v>
      </c>
      <c r="E109" s="35">
        <v>58.82</v>
      </c>
      <c r="F109" s="35">
        <v>57.39</v>
      </c>
      <c r="G109" s="35">
        <v>58.57</v>
      </c>
      <c r="H109" s="36">
        <v>20832000</v>
      </c>
      <c r="I109" s="46">
        <v>56.67</v>
      </c>
      <c r="K109" s="47">
        <f t="shared" si="19"/>
        <v>0.0207132564841499</v>
      </c>
      <c r="M109" s="29">
        <f t="shared" si="20"/>
        <v>1</v>
      </c>
      <c r="N109" s="108">
        <f t="shared" si="25"/>
        <v>58.11457823368244</v>
      </c>
      <c r="O109" s="108">
        <f t="shared" si="26"/>
        <v>52.8514217663176</v>
      </c>
      <c r="P109" s="27">
        <f t="shared" si="21"/>
        <v>102</v>
      </c>
      <c r="Q109" s="53">
        <f t="shared" si="23"/>
        <v>55.302787603820924</v>
      </c>
      <c r="R109" s="54">
        <f t="shared" si="24"/>
        <v>56.25701698602665</v>
      </c>
      <c r="S109" s="55">
        <f t="shared" si="22"/>
        <v>-0.9542293822057246</v>
      </c>
      <c r="T109" s="53">
        <f t="shared" si="14"/>
        <v>55.850999877018154</v>
      </c>
      <c r="U109" s="53">
        <f t="shared" si="15"/>
        <v>57.12304079451286</v>
      </c>
      <c r="V109" s="53">
        <f t="shared" si="16"/>
        <v>57.377398430177</v>
      </c>
      <c r="X109" s="56">
        <f t="shared" si="17"/>
        <v>56.67</v>
      </c>
      <c r="Y109" s="50"/>
      <c r="AC109" s="7"/>
      <c r="AD109" s="7"/>
      <c r="AE109" s="50"/>
    </row>
    <row r="110" spans="1:31" ht="12.75">
      <c r="A110" s="42">
        <f t="shared" si="18"/>
        <v>103</v>
      </c>
      <c r="C110" s="52">
        <v>38660</v>
      </c>
      <c r="D110" s="35">
        <v>58.57</v>
      </c>
      <c r="E110" s="35">
        <v>58.7</v>
      </c>
      <c r="F110" s="35">
        <v>57.25</v>
      </c>
      <c r="G110" s="35">
        <v>57.9</v>
      </c>
      <c r="H110" s="36">
        <v>24398700</v>
      </c>
      <c r="I110" s="46">
        <v>56.02</v>
      </c>
      <c r="K110" s="47">
        <f t="shared" si="19"/>
        <v>-0.011469913534498</v>
      </c>
      <c r="M110" s="29">
        <f t="shared" si="20"/>
        <v>0</v>
      </c>
      <c r="N110" s="108">
        <f t="shared" si="25"/>
        <v>57.849797654430546</v>
      </c>
      <c r="O110" s="108">
        <f t="shared" si="26"/>
        <v>52.951202345569456</v>
      </c>
      <c r="P110" s="27">
        <f t="shared" si="21"/>
        <v>103</v>
      </c>
      <c r="Q110" s="53">
        <f t="shared" si="23"/>
        <v>55.41312797246386</v>
      </c>
      <c r="R110" s="54">
        <f t="shared" si="24"/>
        <v>56.2394601722469</v>
      </c>
      <c r="S110" s="55">
        <f t="shared" si="22"/>
        <v>-0.8263321997830388</v>
      </c>
      <c r="T110" s="53">
        <f t="shared" si="14"/>
        <v>55.86709512682595</v>
      </c>
      <c r="U110" s="53">
        <f t="shared" si="15"/>
        <v>57.07978429276726</v>
      </c>
      <c r="V110" s="53">
        <f t="shared" si="16"/>
        <v>57.350519253341815</v>
      </c>
      <c r="X110" s="56">
        <f t="shared" si="17"/>
        <v>56.02</v>
      </c>
      <c r="Y110" s="50"/>
      <c r="AC110" s="7"/>
      <c r="AD110" s="7"/>
      <c r="AE110" s="50"/>
    </row>
    <row r="111" spans="1:31" ht="12.75">
      <c r="A111" s="42">
        <f t="shared" si="18"/>
        <v>104</v>
      </c>
      <c r="C111" s="52">
        <v>38663</v>
      </c>
      <c r="D111" s="35">
        <v>57.8</v>
      </c>
      <c r="E111" s="35">
        <v>57.84</v>
      </c>
      <c r="F111" s="35">
        <v>56.87</v>
      </c>
      <c r="G111" s="35">
        <v>57.1</v>
      </c>
      <c r="H111" s="36">
        <v>22196400</v>
      </c>
      <c r="I111" s="46">
        <v>55.25</v>
      </c>
      <c r="K111" s="47">
        <f t="shared" si="19"/>
        <v>-0.013745091038914747</v>
      </c>
      <c r="M111" s="29">
        <f t="shared" si="20"/>
        <v>0</v>
      </c>
      <c r="N111" s="108">
        <f t="shared" si="25"/>
        <v>57.71839920155857</v>
      </c>
      <c r="O111" s="108">
        <f t="shared" si="26"/>
        <v>52.94660079844144</v>
      </c>
      <c r="P111" s="27">
        <f t="shared" si="21"/>
        <v>104</v>
      </c>
      <c r="Q111" s="53">
        <f t="shared" si="23"/>
        <v>55.388031361315576</v>
      </c>
      <c r="R111" s="54">
        <f t="shared" si="24"/>
        <v>56.16616682615454</v>
      </c>
      <c r="S111" s="55">
        <f t="shared" si="22"/>
        <v>-0.7781354648389609</v>
      </c>
      <c r="T111" s="53">
        <f t="shared" si="14"/>
        <v>55.80832416236633</v>
      </c>
      <c r="U111" s="53">
        <f t="shared" si="15"/>
        <v>57.00802804599207</v>
      </c>
      <c r="V111" s="53">
        <f t="shared" si="16"/>
        <v>57.308924812681575</v>
      </c>
      <c r="X111" s="56">
        <f t="shared" si="17"/>
        <v>55.25</v>
      </c>
      <c r="Y111" s="50"/>
      <c r="AC111" s="7"/>
      <c r="AD111" s="7"/>
      <c r="AE111" s="50"/>
    </row>
    <row r="112" spans="1:31" ht="12.75">
      <c r="A112" s="42">
        <f t="shared" si="18"/>
        <v>105</v>
      </c>
      <c r="C112" s="52">
        <v>38664</v>
      </c>
      <c r="D112" s="35">
        <v>56.81</v>
      </c>
      <c r="E112" s="35">
        <v>57.58</v>
      </c>
      <c r="F112" s="35">
        <v>56.75</v>
      </c>
      <c r="G112" s="35">
        <v>57.37</v>
      </c>
      <c r="H112" s="36">
        <v>16622400</v>
      </c>
      <c r="I112" s="46">
        <v>55.8</v>
      </c>
      <c r="K112" s="47">
        <f t="shared" si="19"/>
        <v>0.009954751131221684</v>
      </c>
      <c r="M112" s="29">
        <f t="shared" si="20"/>
        <v>1</v>
      </c>
      <c r="N112" s="108">
        <f t="shared" si="25"/>
        <v>57.436113082791394</v>
      </c>
      <c r="O112" s="108">
        <f t="shared" si="26"/>
        <v>53.060886917208606</v>
      </c>
      <c r="P112" s="27">
        <f t="shared" si="21"/>
        <v>105</v>
      </c>
      <c r="Q112" s="53">
        <f t="shared" si="23"/>
        <v>55.45141115188241</v>
      </c>
      <c r="R112" s="54">
        <f t="shared" si="24"/>
        <v>56.1390433575505</v>
      </c>
      <c r="S112" s="55">
        <f t="shared" si="22"/>
        <v>-0.6876322056680877</v>
      </c>
      <c r="T112" s="53">
        <f t="shared" si="14"/>
        <v>55.807531384998114</v>
      </c>
      <c r="U112" s="53">
        <f t="shared" si="15"/>
        <v>56.96065439712964</v>
      </c>
      <c r="V112" s="53">
        <f t="shared" si="16"/>
        <v>57.27904511342056</v>
      </c>
      <c r="X112" s="56">
        <f t="shared" si="17"/>
        <v>55.8</v>
      </c>
      <c r="Y112" s="50"/>
      <c r="AC112" s="7"/>
      <c r="AD112" s="7"/>
      <c r="AE112" s="50"/>
    </row>
    <row r="113" spans="1:31" ht="12.75">
      <c r="A113" s="42">
        <f t="shared" si="18"/>
        <v>106</v>
      </c>
      <c r="C113" s="52">
        <v>38665</v>
      </c>
      <c r="D113" s="35">
        <v>57.37</v>
      </c>
      <c r="E113" s="35">
        <v>58.33</v>
      </c>
      <c r="F113" s="35">
        <v>56.85</v>
      </c>
      <c r="G113" s="35">
        <v>57.5</v>
      </c>
      <c r="H113" s="36">
        <v>25310800</v>
      </c>
      <c r="I113" s="46">
        <v>55.92</v>
      </c>
      <c r="K113" s="47">
        <f t="shared" si="19"/>
        <v>0.0021505376344086446</v>
      </c>
      <c r="M113" s="29">
        <f t="shared" si="20"/>
        <v>1</v>
      </c>
      <c r="N113" s="108">
        <f t="shared" si="25"/>
        <v>57.24939587628384</v>
      </c>
      <c r="O113" s="108">
        <f t="shared" si="26"/>
        <v>53.13660412371617</v>
      </c>
      <c r="P113" s="27">
        <f t="shared" si="21"/>
        <v>106</v>
      </c>
      <c r="Q113" s="53">
        <f t="shared" si="23"/>
        <v>55.523501743900496</v>
      </c>
      <c r="R113" s="54">
        <f t="shared" si="24"/>
        <v>56.12281792365787</v>
      </c>
      <c r="S113" s="55">
        <f t="shared" si="22"/>
        <v>-0.5993161797573734</v>
      </c>
      <c r="T113" s="53">
        <f t="shared" si="14"/>
        <v>55.81824268166496</v>
      </c>
      <c r="U113" s="53">
        <f t="shared" si="15"/>
        <v>56.91984442077162</v>
      </c>
      <c r="V113" s="53">
        <f t="shared" si="16"/>
        <v>57.252133328996386</v>
      </c>
      <c r="X113" s="56">
        <f t="shared" si="17"/>
        <v>55.92</v>
      </c>
      <c r="Y113" s="50"/>
      <c r="AC113" s="7"/>
      <c r="AD113" s="7"/>
      <c r="AE113" s="50"/>
    </row>
    <row r="114" spans="1:31" ht="12.75">
      <c r="A114" s="42">
        <f t="shared" si="18"/>
        <v>107</v>
      </c>
      <c r="C114" s="52">
        <v>38666</v>
      </c>
      <c r="D114" s="35">
        <v>57.3</v>
      </c>
      <c r="E114" s="35">
        <v>57.3</v>
      </c>
      <c r="F114" s="35">
        <v>55.84</v>
      </c>
      <c r="G114" s="35">
        <v>56.45</v>
      </c>
      <c r="H114" s="36">
        <v>26627600</v>
      </c>
      <c r="I114" s="46">
        <v>54.9</v>
      </c>
      <c r="K114" s="47">
        <f t="shared" si="19"/>
        <v>-0.018240343347639576</v>
      </c>
      <c r="M114" s="29">
        <f t="shared" si="20"/>
        <v>0</v>
      </c>
      <c r="N114" s="108">
        <f t="shared" si="25"/>
        <v>57.121642610678755</v>
      </c>
      <c r="O114" s="108">
        <f t="shared" si="26"/>
        <v>53.12635738932125</v>
      </c>
      <c r="P114" s="27">
        <f t="shared" si="21"/>
        <v>107</v>
      </c>
      <c r="Q114" s="53">
        <f t="shared" si="23"/>
        <v>55.427578398685036</v>
      </c>
      <c r="R114" s="54">
        <f t="shared" si="24"/>
        <v>56.03223881820173</v>
      </c>
      <c r="S114" s="55">
        <f t="shared" si="22"/>
        <v>-0.6046604195166978</v>
      </c>
      <c r="T114" s="53">
        <f t="shared" si="14"/>
        <v>55.73079099769687</v>
      </c>
      <c r="U114" s="53">
        <f t="shared" si="15"/>
        <v>56.84063483564332</v>
      </c>
      <c r="V114" s="53">
        <f t="shared" si="16"/>
        <v>57.205556431392495</v>
      </c>
      <c r="X114" s="56">
        <f t="shared" si="17"/>
        <v>54.9</v>
      </c>
      <c r="Y114" s="50"/>
      <c r="AC114" s="7"/>
      <c r="AD114" s="7"/>
      <c r="AE114" s="50"/>
    </row>
    <row r="115" spans="1:31" ht="12.75">
      <c r="A115" s="42">
        <f t="shared" si="18"/>
        <v>108</v>
      </c>
      <c r="C115" s="52">
        <v>38667</v>
      </c>
      <c r="D115" s="35">
        <v>56.29</v>
      </c>
      <c r="E115" s="35">
        <v>56.76</v>
      </c>
      <c r="F115" s="35">
        <v>56.18</v>
      </c>
      <c r="G115" s="35">
        <v>56.52</v>
      </c>
      <c r="H115" s="36">
        <v>12735500</v>
      </c>
      <c r="I115" s="46">
        <v>54.97</v>
      </c>
      <c r="K115" s="47">
        <f t="shared" si="19"/>
        <v>0.0012750455373407021</v>
      </c>
      <c r="M115" s="29">
        <f t="shared" si="20"/>
        <v>1</v>
      </c>
      <c r="N115" s="108">
        <f t="shared" si="25"/>
        <v>56.890681662264086</v>
      </c>
      <c r="O115" s="108">
        <f t="shared" si="26"/>
        <v>53.18031833773591</v>
      </c>
      <c r="P115" s="27">
        <f t="shared" si="21"/>
        <v>108</v>
      </c>
      <c r="Q115" s="53">
        <f t="shared" si="23"/>
        <v>55.35718172196426</v>
      </c>
      <c r="R115" s="54">
        <f t="shared" si="24"/>
        <v>55.953554461297905</v>
      </c>
      <c r="S115" s="55">
        <f t="shared" si="22"/>
        <v>-0.5963727393336455</v>
      </c>
      <c r="T115" s="53">
        <f t="shared" si="14"/>
        <v>55.658334712201935</v>
      </c>
      <c r="U115" s="53">
        <f t="shared" si="15"/>
        <v>56.76727660679457</v>
      </c>
      <c r="V115" s="53">
        <f t="shared" si="16"/>
        <v>57.16128798720651</v>
      </c>
      <c r="X115" s="56">
        <f t="shared" si="17"/>
        <v>54.97</v>
      </c>
      <c r="Y115" s="50"/>
      <c r="AC115" s="7"/>
      <c r="AD115" s="7"/>
      <c r="AE115" s="50"/>
    </row>
    <row r="116" spans="1:31" ht="12.75">
      <c r="A116" s="42">
        <f t="shared" si="18"/>
        <v>109</v>
      </c>
      <c r="C116" s="52">
        <v>38670</v>
      </c>
      <c r="D116" s="35">
        <v>56.82</v>
      </c>
      <c r="E116" s="35">
        <v>56.99</v>
      </c>
      <c r="F116" s="35">
        <v>56.16</v>
      </c>
      <c r="G116" s="35">
        <v>56.65</v>
      </c>
      <c r="H116" s="36">
        <v>15368800</v>
      </c>
      <c r="I116" s="46">
        <v>55.1</v>
      </c>
      <c r="K116" s="47">
        <f t="shared" si="19"/>
        <v>0.0023649263234490903</v>
      </c>
      <c r="M116" s="29">
        <f t="shared" si="20"/>
        <v>1</v>
      </c>
      <c r="N116" s="108">
        <f t="shared" si="25"/>
        <v>56.57861731465805</v>
      </c>
      <c r="O116" s="108">
        <f t="shared" si="26"/>
        <v>53.30738268534192</v>
      </c>
      <c r="P116" s="27">
        <f t="shared" si="21"/>
        <v>109</v>
      </c>
      <c r="Q116" s="53">
        <f t="shared" si="23"/>
        <v>55.317615303200526</v>
      </c>
      <c r="R116" s="54">
        <f t="shared" si="24"/>
        <v>55.89032820490547</v>
      </c>
      <c r="S116" s="55">
        <f t="shared" si="22"/>
        <v>-0.5727129017049464</v>
      </c>
      <c r="T116" s="53">
        <f t="shared" si="14"/>
        <v>55.60515997770651</v>
      </c>
      <c r="U116" s="53">
        <f t="shared" si="15"/>
        <v>56.70189321044969</v>
      </c>
      <c r="V116" s="53">
        <f t="shared" si="16"/>
        <v>57.120470403301425</v>
      </c>
      <c r="X116" s="56">
        <f t="shared" si="17"/>
        <v>55.1</v>
      </c>
      <c r="Y116" s="50"/>
      <c r="AC116" s="7"/>
      <c r="AD116" s="7"/>
      <c r="AE116" s="50"/>
    </row>
    <row r="117" spans="1:31" ht="12.75">
      <c r="A117" s="42">
        <f t="shared" si="18"/>
        <v>110</v>
      </c>
      <c r="C117" s="52">
        <v>38671</v>
      </c>
      <c r="D117" s="35">
        <v>56.42</v>
      </c>
      <c r="E117" s="35">
        <v>57.21</v>
      </c>
      <c r="F117" s="35">
        <v>56.26</v>
      </c>
      <c r="G117" s="35">
        <v>56.43</v>
      </c>
      <c r="H117" s="36">
        <v>21016900</v>
      </c>
      <c r="I117" s="46">
        <v>54.88</v>
      </c>
      <c r="K117" s="47">
        <f t="shared" si="19"/>
        <v>-0.0039927404718692605</v>
      </c>
      <c r="M117" s="29">
        <f t="shared" si="20"/>
        <v>0</v>
      </c>
      <c r="N117" s="108">
        <f t="shared" si="25"/>
        <v>56.585209604213375</v>
      </c>
      <c r="O117" s="108">
        <f t="shared" si="26"/>
        <v>53.34079039578663</v>
      </c>
      <c r="P117" s="27">
        <f t="shared" si="21"/>
        <v>110</v>
      </c>
      <c r="Q117" s="53">
        <f t="shared" si="23"/>
        <v>55.250289871938904</v>
      </c>
      <c r="R117" s="54">
        <f t="shared" si="24"/>
        <v>55.81548907861618</v>
      </c>
      <c r="S117" s="55">
        <f t="shared" si="22"/>
        <v>-0.5651992066772777</v>
      </c>
      <c r="T117" s="53">
        <f t="shared" si="14"/>
        <v>55.53609712268685</v>
      </c>
      <c r="U117" s="53">
        <f t="shared" si="15"/>
        <v>56.630446417883036</v>
      </c>
      <c r="V117" s="53">
        <f t="shared" si="16"/>
        <v>57.076104652741</v>
      </c>
      <c r="X117" s="56">
        <f t="shared" si="17"/>
        <v>54.88</v>
      </c>
      <c r="Y117" s="50"/>
      <c r="AC117" s="7"/>
      <c r="AD117" s="7"/>
      <c r="AE117" s="50"/>
    </row>
    <row r="118" spans="1:31" ht="12.75">
      <c r="A118" s="42">
        <f t="shared" si="18"/>
        <v>111</v>
      </c>
      <c r="C118" s="52">
        <v>38672</v>
      </c>
      <c r="D118" s="35">
        <v>56.39</v>
      </c>
      <c r="E118" s="35">
        <v>57.3</v>
      </c>
      <c r="F118" s="35">
        <v>56.13</v>
      </c>
      <c r="G118" s="35">
        <v>57.18</v>
      </c>
      <c r="H118" s="36">
        <v>21299200</v>
      </c>
      <c r="I118" s="46">
        <v>55.61</v>
      </c>
      <c r="K118" s="47">
        <f t="shared" si="19"/>
        <v>0.01330174927113692</v>
      </c>
      <c r="M118" s="29">
        <f t="shared" si="20"/>
        <v>1</v>
      </c>
      <c r="N118" s="108">
        <f t="shared" si="25"/>
        <v>56.61730334186928</v>
      </c>
      <c r="O118" s="108">
        <f t="shared" si="26"/>
        <v>53.33769665813072</v>
      </c>
      <c r="P118" s="27">
        <f t="shared" si="21"/>
        <v>111</v>
      </c>
      <c r="Q118" s="53">
        <f t="shared" si="23"/>
        <v>55.30562989164061</v>
      </c>
      <c r="R118" s="54">
        <f t="shared" si="24"/>
        <v>55.800267665385356</v>
      </c>
      <c r="S118" s="55">
        <f t="shared" si="22"/>
        <v>-0.49463777374474205</v>
      </c>
      <c r="T118" s="53">
        <f t="shared" si="14"/>
        <v>55.543135491954764</v>
      </c>
      <c r="U118" s="53">
        <f t="shared" si="15"/>
        <v>56.59042891129939</v>
      </c>
      <c r="V118" s="53">
        <f t="shared" si="16"/>
        <v>57.0470728774392</v>
      </c>
      <c r="X118" s="56">
        <f t="shared" si="17"/>
        <v>55.61</v>
      </c>
      <c r="Y118" s="50"/>
      <c r="AC118" s="7"/>
      <c r="AD118" s="7"/>
      <c r="AE118" s="50"/>
    </row>
    <row r="119" spans="1:31" ht="12.75">
      <c r="A119" s="42">
        <f t="shared" si="18"/>
        <v>112</v>
      </c>
      <c r="C119" s="52">
        <v>38673</v>
      </c>
      <c r="D119" s="35">
        <v>57.54</v>
      </c>
      <c r="E119" s="35">
        <v>57.89</v>
      </c>
      <c r="F119" s="35">
        <v>57.15</v>
      </c>
      <c r="G119" s="35">
        <v>57.38</v>
      </c>
      <c r="H119" s="36">
        <v>19446300</v>
      </c>
      <c r="I119" s="46">
        <v>55.81</v>
      </c>
      <c r="K119" s="47">
        <f t="shared" si="19"/>
        <v>0.0035964754540551702</v>
      </c>
      <c r="M119" s="29">
        <f t="shared" si="20"/>
        <v>1</v>
      </c>
      <c r="N119" s="108">
        <f t="shared" si="25"/>
        <v>56.606988323904915</v>
      </c>
      <c r="O119" s="108">
        <f t="shared" si="26"/>
        <v>53.588011676095064</v>
      </c>
      <c r="P119" s="27">
        <f t="shared" si="21"/>
        <v>112</v>
      </c>
      <c r="Q119" s="53">
        <f t="shared" si="23"/>
        <v>55.383225292926674</v>
      </c>
      <c r="R119" s="54">
        <f t="shared" si="24"/>
        <v>55.800988579060515</v>
      </c>
      <c r="S119" s="55">
        <f t="shared" si="22"/>
        <v>-0.41776328613384095</v>
      </c>
      <c r="T119" s="53">
        <f t="shared" si="14"/>
        <v>55.568551159387646</v>
      </c>
      <c r="U119" s="53">
        <f t="shared" si="15"/>
        <v>56.55982385595432</v>
      </c>
      <c r="V119" s="53">
        <f t="shared" si="16"/>
        <v>57.02257638481664</v>
      </c>
      <c r="X119" s="56">
        <f t="shared" si="17"/>
        <v>55.81</v>
      </c>
      <c r="Y119" s="50"/>
      <c r="AC119" s="7"/>
      <c r="AD119" s="7"/>
      <c r="AE119" s="50"/>
    </row>
    <row r="120" spans="1:31" ht="12.75">
      <c r="A120" s="42">
        <f t="shared" si="18"/>
        <v>113</v>
      </c>
      <c r="C120" s="52">
        <v>38674</v>
      </c>
      <c r="D120" s="35">
        <v>58.1</v>
      </c>
      <c r="E120" s="35">
        <v>58.39</v>
      </c>
      <c r="F120" s="35">
        <v>57.15</v>
      </c>
      <c r="G120" s="35">
        <v>58.25</v>
      </c>
      <c r="H120" s="36">
        <v>21136200</v>
      </c>
      <c r="I120" s="46">
        <v>56.65</v>
      </c>
      <c r="K120" s="47">
        <f t="shared" si="19"/>
        <v>0.01505106611718321</v>
      </c>
      <c r="M120" s="29">
        <f t="shared" si="20"/>
        <v>1</v>
      </c>
      <c r="N120" s="108">
        <f t="shared" si="25"/>
        <v>56.736192243448826</v>
      </c>
      <c r="O120" s="108">
        <f t="shared" si="26"/>
        <v>53.76580775655117</v>
      </c>
      <c r="P120" s="27">
        <f t="shared" si="21"/>
        <v>113</v>
      </c>
      <c r="Q120" s="53">
        <f t="shared" si="23"/>
        <v>55.578113709399496</v>
      </c>
      <c r="R120" s="54">
        <f t="shared" si="24"/>
        <v>55.86387831394492</v>
      </c>
      <c r="S120" s="55">
        <f t="shared" si="22"/>
        <v>-0.2857646045454274</v>
      </c>
      <c r="T120" s="53">
        <f t="shared" si="14"/>
        <v>55.67154628706501</v>
      </c>
      <c r="U120" s="53">
        <f t="shared" si="15"/>
        <v>56.56336017532866</v>
      </c>
      <c r="V120" s="53">
        <f t="shared" si="16"/>
        <v>57.015198634622244</v>
      </c>
      <c r="X120" s="56">
        <f t="shared" si="17"/>
        <v>56.65</v>
      </c>
      <c r="Y120" s="50"/>
      <c r="AC120" s="7"/>
      <c r="AD120" s="7"/>
      <c r="AE120" s="50"/>
    </row>
    <row r="121" spans="1:31" ht="12.75">
      <c r="A121" s="42">
        <f t="shared" si="18"/>
        <v>114</v>
      </c>
      <c r="C121" s="52">
        <v>38677</v>
      </c>
      <c r="D121" s="35">
        <v>58.51</v>
      </c>
      <c r="E121" s="35">
        <v>59.38</v>
      </c>
      <c r="F121" s="35">
        <v>58.5</v>
      </c>
      <c r="G121" s="35">
        <v>59.37</v>
      </c>
      <c r="H121" s="36">
        <v>17815200</v>
      </c>
      <c r="I121" s="46">
        <v>57.74</v>
      </c>
      <c r="K121" s="47">
        <f t="shared" si="19"/>
        <v>0.01924095322153585</v>
      </c>
      <c r="M121" s="29">
        <f t="shared" si="20"/>
        <v>1</v>
      </c>
      <c r="N121" s="108">
        <f t="shared" si="25"/>
        <v>57.22016881896367</v>
      </c>
      <c r="O121" s="108">
        <f t="shared" si="26"/>
        <v>53.554831181036334</v>
      </c>
      <c r="P121" s="27">
        <f t="shared" si="21"/>
        <v>114</v>
      </c>
      <c r="Q121" s="53">
        <f t="shared" si="23"/>
        <v>55.91071160026111</v>
      </c>
      <c r="R121" s="54">
        <f t="shared" si="24"/>
        <v>56.00285029068975</v>
      </c>
      <c r="S121" s="55">
        <f t="shared" si="22"/>
        <v>-0.09213869042864076</v>
      </c>
      <c r="T121" s="53">
        <f t="shared" si="14"/>
        <v>55.8685418787731</v>
      </c>
      <c r="U121" s="53">
        <f t="shared" si="15"/>
        <v>56.60950291355107</v>
      </c>
      <c r="V121" s="53">
        <f t="shared" si="16"/>
        <v>57.02955113690695</v>
      </c>
      <c r="X121" s="56">
        <f t="shared" si="17"/>
        <v>57.74</v>
      </c>
      <c r="Y121" s="50"/>
      <c r="AC121" s="7"/>
      <c r="AD121" s="7"/>
      <c r="AE121" s="50"/>
    </row>
    <row r="122" spans="1:31" ht="12.75">
      <c r="A122" s="42">
        <f t="shared" si="18"/>
        <v>115</v>
      </c>
      <c r="C122" s="52">
        <v>38678</v>
      </c>
      <c r="D122" s="35">
        <v>59.55</v>
      </c>
      <c r="E122" s="35">
        <v>59.72</v>
      </c>
      <c r="F122" s="35">
        <v>59.12</v>
      </c>
      <c r="G122" s="35">
        <v>59.66</v>
      </c>
      <c r="H122" s="36">
        <v>17084900</v>
      </c>
      <c r="I122" s="46">
        <v>58.02</v>
      </c>
      <c r="K122" s="47">
        <f t="shared" si="19"/>
        <v>0.004849324558365176</v>
      </c>
      <c r="M122" s="29">
        <f t="shared" si="20"/>
        <v>1</v>
      </c>
      <c r="N122" s="108">
        <f t="shared" si="25"/>
        <v>57.68273911469476</v>
      </c>
      <c r="O122" s="108">
        <f t="shared" si="26"/>
        <v>53.359260885305225</v>
      </c>
      <c r="P122" s="27">
        <f t="shared" si="21"/>
        <v>115</v>
      </c>
      <c r="Q122" s="53">
        <f t="shared" si="23"/>
        <v>56.23521750791325</v>
      </c>
      <c r="R122" s="54">
        <f t="shared" si="24"/>
        <v>56.152268787675695</v>
      </c>
      <c r="S122" s="55">
        <f t="shared" si="22"/>
        <v>0.08294872023755318</v>
      </c>
      <c r="T122" s="53">
        <f t="shared" si="14"/>
        <v>56.073442652223285</v>
      </c>
      <c r="U122" s="53">
        <f t="shared" si="15"/>
        <v>56.66481652478436</v>
      </c>
      <c r="V122" s="53">
        <f t="shared" si="16"/>
        <v>57.04916398568107</v>
      </c>
      <c r="X122" s="56">
        <f t="shared" si="17"/>
        <v>58.02</v>
      </c>
      <c r="Y122" s="50"/>
      <c r="AC122" s="7"/>
      <c r="AD122" s="7"/>
      <c r="AE122" s="50"/>
    </row>
    <row r="123" spans="1:31" ht="12.75">
      <c r="A123" s="42">
        <f t="shared" si="18"/>
        <v>116</v>
      </c>
      <c r="C123" s="52">
        <v>38679</v>
      </c>
      <c r="D123" s="35">
        <v>59.48</v>
      </c>
      <c r="E123" s="35">
        <v>60.24</v>
      </c>
      <c r="F123" s="35">
        <v>59.21</v>
      </c>
      <c r="G123" s="35">
        <v>59.87</v>
      </c>
      <c r="H123" s="36">
        <v>12535100</v>
      </c>
      <c r="I123" s="46">
        <v>58.23</v>
      </c>
      <c r="K123" s="47">
        <f t="shared" si="19"/>
        <v>0.003619441571871551</v>
      </c>
      <c r="M123" s="29">
        <f t="shared" si="20"/>
        <v>1</v>
      </c>
      <c r="N123" s="108">
        <f t="shared" si="25"/>
        <v>58.10771197891804</v>
      </c>
      <c r="O123" s="108">
        <f t="shared" si="26"/>
        <v>53.31928802108198</v>
      </c>
      <c r="P123" s="27">
        <f t="shared" si="21"/>
        <v>116</v>
      </c>
      <c r="Q123" s="53">
        <f t="shared" si="23"/>
        <v>56.54210712208044</v>
      </c>
      <c r="R123" s="54">
        <f t="shared" si="24"/>
        <v>56.30617480340342</v>
      </c>
      <c r="S123" s="55">
        <f t="shared" si="22"/>
        <v>0.23593231867701547</v>
      </c>
      <c r="T123" s="53">
        <f t="shared" si="14"/>
        <v>56.278829066297256</v>
      </c>
      <c r="U123" s="53">
        <f t="shared" si="15"/>
        <v>56.726196268910456</v>
      </c>
      <c r="V123" s="53">
        <f t="shared" si="16"/>
        <v>57.072546877053725</v>
      </c>
      <c r="X123" s="56">
        <f t="shared" si="17"/>
        <v>58.23</v>
      </c>
      <c r="Y123" s="50"/>
      <c r="AC123" s="7"/>
      <c r="AD123" s="7"/>
      <c r="AE123" s="50"/>
    </row>
    <row r="124" spans="1:31" ht="12.75">
      <c r="A124" s="42">
        <f t="shared" si="18"/>
        <v>117</v>
      </c>
      <c r="C124" s="52">
        <v>38681</v>
      </c>
      <c r="D124" s="35">
        <v>60.19</v>
      </c>
      <c r="E124" s="35">
        <v>60.26</v>
      </c>
      <c r="F124" s="35">
        <v>59.96</v>
      </c>
      <c r="G124" s="35">
        <v>60.11</v>
      </c>
      <c r="H124" s="36">
        <v>6692600</v>
      </c>
      <c r="I124" s="46">
        <v>58.46</v>
      </c>
      <c r="K124" s="47">
        <f t="shared" si="19"/>
        <v>0.003949854027133881</v>
      </c>
      <c r="M124" s="29">
        <f t="shared" si="20"/>
        <v>1</v>
      </c>
      <c r="N124" s="108">
        <f t="shared" si="25"/>
        <v>58.45477649990955</v>
      </c>
      <c r="O124" s="108">
        <f t="shared" si="26"/>
        <v>53.43822350009045</v>
      </c>
      <c r="P124" s="27">
        <f t="shared" si="21"/>
        <v>117</v>
      </c>
      <c r="Q124" s="53">
        <f t="shared" si="23"/>
        <v>56.837167564837294</v>
      </c>
      <c r="R124" s="54">
        <f t="shared" si="24"/>
        <v>56.465717410558725</v>
      </c>
      <c r="S124" s="55">
        <f t="shared" si="22"/>
        <v>0.37145015427856976</v>
      </c>
      <c r="T124" s="53">
        <f t="shared" si="14"/>
        <v>56.4865596314118</v>
      </c>
      <c r="U124" s="53">
        <f t="shared" si="15"/>
        <v>56.794188572090434</v>
      </c>
      <c r="V124" s="53">
        <f t="shared" si="16"/>
        <v>57.100021196319986</v>
      </c>
      <c r="X124" s="56">
        <f t="shared" si="17"/>
        <v>58.46</v>
      </c>
      <c r="Y124" s="50"/>
      <c r="AC124" s="7"/>
      <c r="AD124" s="7"/>
      <c r="AE124" s="50"/>
    </row>
    <row r="125" spans="1:31" ht="12.75">
      <c r="A125" s="42">
        <f t="shared" si="18"/>
        <v>118</v>
      </c>
      <c r="C125" s="52">
        <v>38684</v>
      </c>
      <c r="D125" s="35">
        <v>59.55</v>
      </c>
      <c r="E125" s="35">
        <v>59.85</v>
      </c>
      <c r="F125" s="35">
        <v>58.64</v>
      </c>
      <c r="G125" s="35">
        <v>58.74</v>
      </c>
      <c r="H125" s="36">
        <v>15008400</v>
      </c>
      <c r="I125" s="46">
        <v>57.13</v>
      </c>
      <c r="K125" s="47">
        <f t="shared" si="19"/>
        <v>-0.022750598699965763</v>
      </c>
      <c r="M125" s="29">
        <f t="shared" si="20"/>
        <v>0</v>
      </c>
      <c r="N125" s="108">
        <f t="shared" si="25"/>
        <v>58.54378111987302</v>
      </c>
      <c r="O125" s="108">
        <f t="shared" si="26"/>
        <v>53.61321888012698</v>
      </c>
      <c r="P125" s="27">
        <f t="shared" si="21"/>
        <v>118</v>
      </c>
      <c r="Q125" s="53">
        <f t="shared" si="23"/>
        <v>56.88221870870848</v>
      </c>
      <c r="R125" s="54">
        <f t="shared" si="24"/>
        <v>56.514923528295114</v>
      </c>
      <c r="S125" s="55">
        <f t="shared" si="22"/>
        <v>0.3672951804133646</v>
      </c>
      <c r="T125" s="53">
        <f t="shared" si="14"/>
        <v>56.54783966651544</v>
      </c>
      <c r="U125" s="53">
        <f t="shared" si="15"/>
        <v>56.80735764769474</v>
      </c>
      <c r="V125" s="53">
        <f t="shared" si="16"/>
        <v>57.100614835996815</v>
      </c>
      <c r="X125" s="56">
        <f t="shared" si="17"/>
        <v>57.13</v>
      </c>
      <c r="Y125" s="50"/>
      <c r="AC125" s="7"/>
      <c r="AD125" s="7"/>
      <c r="AE125" s="50"/>
    </row>
    <row r="126" spans="1:31" ht="12.75">
      <c r="A126" s="42">
        <f t="shared" si="18"/>
        <v>119</v>
      </c>
      <c r="C126" s="52">
        <v>38685</v>
      </c>
      <c r="D126" s="35">
        <v>59</v>
      </c>
      <c r="E126" s="35">
        <v>59.43</v>
      </c>
      <c r="F126" s="35">
        <v>58.26</v>
      </c>
      <c r="G126" s="35">
        <v>58.34</v>
      </c>
      <c r="H126" s="36">
        <v>18592400</v>
      </c>
      <c r="I126" s="46">
        <v>56.74</v>
      </c>
      <c r="K126" s="47">
        <f t="shared" si="19"/>
        <v>-0.00682653597059335</v>
      </c>
      <c r="M126" s="29">
        <f t="shared" si="20"/>
        <v>0</v>
      </c>
      <c r="N126" s="108">
        <f t="shared" si="25"/>
        <v>58.54216920413494</v>
      </c>
      <c r="O126" s="108">
        <f t="shared" si="26"/>
        <v>53.85683079586506</v>
      </c>
      <c r="P126" s="27">
        <f t="shared" si="21"/>
        <v>119</v>
      </c>
      <c r="Q126" s="53">
        <f t="shared" si="23"/>
        <v>56.860338907368714</v>
      </c>
      <c r="R126" s="54">
        <f t="shared" si="24"/>
        <v>56.531595859532516</v>
      </c>
      <c r="S126" s="55">
        <f t="shared" si="22"/>
        <v>0.32874304783619834</v>
      </c>
      <c r="T126" s="53">
        <f t="shared" si="14"/>
        <v>56.56614065065683</v>
      </c>
      <c r="U126" s="53">
        <f t="shared" si="15"/>
        <v>56.80471617131455</v>
      </c>
      <c r="V126" s="53">
        <f t="shared" si="16"/>
        <v>57.09347394815529</v>
      </c>
      <c r="X126" s="56">
        <f t="shared" si="17"/>
        <v>56.74</v>
      </c>
      <c r="Y126" s="50"/>
      <c r="AC126" s="7"/>
      <c r="AD126" s="7"/>
      <c r="AE126" s="50"/>
    </row>
    <row r="127" spans="1:31" ht="12.75">
      <c r="A127" s="42">
        <f t="shared" si="18"/>
        <v>120</v>
      </c>
      <c r="C127" s="52">
        <v>38686</v>
      </c>
      <c r="D127" s="35">
        <v>58.21</v>
      </c>
      <c r="E127" s="35">
        <v>58.87</v>
      </c>
      <c r="F127" s="35">
        <v>58</v>
      </c>
      <c r="G127" s="35">
        <v>58.03</v>
      </c>
      <c r="H127" s="36">
        <v>21287100</v>
      </c>
      <c r="I127" s="46">
        <v>56.44</v>
      </c>
      <c r="K127" s="47">
        <f t="shared" si="19"/>
        <v>-0.005287275290800197</v>
      </c>
      <c r="M127" s="29">
        <f t="shared" si="20"/>
        <v>0</v>
      </c>
      <c r="N127" s="108">
        <f t="shared" si="25"/>
        <v>58.514180767069284</v>
      </c>
      <c r="O127" s="108">
        <f t="shared" si="26"/>
        <v>54.07181923293073</v>
      </c>
      <c r="P127" s="27">
        <f t="shared" si="21"/>
        <v>120</v>
      </c>
      <c r="Q127" s="53">
        <f t="shared" si="23"/>
        <v>56.795671383158144</v>
      </c>
      <c r="R127" s="54">
        <f t="shared" si="24"/>
        <v>56.524810981048624</v>
      </c>
      <c r="S127" s="55">
        <f t="shared" si="22"/>
        <v>0.2708604021095198</v>
      </c>
      <c r="T127" s="53">
        <f t="shared" si="14"/>
        <v>56.55412725535618</v>
      </c>
      <c r="U127" s="53">
        <f t="shared" si="15"/>
        <v>56.79041357636104</v>
      </c>
      <c r="V127" s="53">
        <f t="shared" si="16"/>
        <v>57.080533869974005</v>
      </c>
      <c r="X127" s="56">
        <f t="shared" si="17"/>
        <v>56.44</v>
      </c>
      <c r="Y127" s="50"/>
      <c r="AC127" s="7"/>
      <c r="AD127" s="7"/>
      <c r="AE127" s="50"/>
    </row>
    <row r="128" spans="1:31" ht="12.75">
      <c r="A128" s="42">
        <f t="shared" si="18"/>
        <v>121</v>
      </c>
      <c r="C128" s="52">
        <v>38687</v>
      </c>
      <c r="D128" s="35">
        <v>58.37</v>
      </c>
      <c r="E128" s="35">
        <v>59.4</v>
      </c>
      <c r="F128" s="35">
        <v>58.37</v>
      </c>
      <c r="G128" s="35">
        <v>59.35</v>
      </c>
      <c r="H128" s="36">
        <v>16941100</v>
      </c>
      <c r="I128" s="46">
        <v>57.72</v>
      </c>
      <c r="K128" s="47">
        <f t="shared" si="19"/>
        <v>0.0226789510985117</v>
      </c>
      <c r="M128" s="29">
        <f t="shared" si="20"/>
        <v>1</v>
      </c>
      <c r="N128" s="108">
        <f t="shared" si="25"/>
        <v>58.6774238830967</v>
      </c>
      <c r="O128" s="108">
        <f t="shared" si="26"/>
        <v>54.12857611690331</v>
      </c>
      <c r="P128" s="27">
        <f t="shared" si="21"/>
        <v>121</v>
      </c>
      <c r="Q128" s="53">
        <f t="shared" si="23"/>
        <v>56.9378757857492</v>
      </c>
      <c r="R128" s="54">
        <f t="shared" si="24"/>
        <v>56.61334350097095</v>
      </c>
      <c r="S128" s="55">
        <f t="shared" si="22"/>
        <v>0.32453228477825036</v>
      </c>
      <c r="T128" s="53">
        <f t="shared" si="14"/>
        <v>56.665162754846065</v>
      </c>
      <c r="U128" s="53">
        <f t="shared" si="15"/>
        <v>56.82686794591551</v>
      </c>
      <c r="V128" s="53">
        <f t="shared" si="16"/>
        <v>57.093196565618086</v>
      </c>
      <c r="X128" s="56">
        <f t="shared" si="17"/>
        <v>57.72</v>
      </c>
      <c r="Y128" s="50"/>
      <c r="AC128" s="7"/>
      <c r="AD128" s="7"/>
      <c r="AE128" s="50"/>
    </row>
    <row r="129" spans="1:31" ht="12.75">
      <c r="A129" s="42">
        <f t="shared" si="18"/>
        <v>122</v>
      </c>
      <c r="C129" s="52">
        <v>38688</v>
      </c>
      <c r="D129" s="35">
        <v>59.42</v>
      </c>
      <c r="E129" s="35">
        <v>59.44</v>
      </c>
      <c r="F129" s="35">
        <v>58.68</v>
      </c>
      <c r="G129" s="35">
        <v>59.07</v>
      </c>
      <c r="H129" s="36">
        <v>13460100</v>
      </c>
      <c r="I129" s="46">
        <v>57.45</v>
      </c>
      <c r="K129" s="47">
        <f t="shared" si="19"/>
        <v>-0.004677754677754664</v>
      </c>
      <c r="M129" s="29">
        <f t="shared" si="20"/>
        <v>0</v>
      </c>
      <c r="N129" s="108">
        <f t="shared" si="25"/>
        <v>58.759736827165604</v>
      </c>
      <c r="O129" s="108">
        <f t="shared" si="26"/>
        <v>54.12426317283441</v>
      </c>
      <c r="P129" s="27">
        <f t="shared" si="21"/>
        <v>122</v>
      </c>
      <c r="Q129" s="53">
        <f t="shared" si="23"/>
        <v>57.016664126403164</v>
      </c>
      <c r="R129" s="54">
        <f t="shared" si="24"/>
        <v>56.67531805645458</v>
      </c>
      <c r="S129" s="55">
        <f t="shared" si="22"/>
        <v>0.3413460699485853</v>
      </c>
      <c r="T129" s="53">
        <f t="shared" si="14"/>
        <v>56.739909159146436</v>
      </c>
      <c r="U129" s="53">
        <f t="shared" si="15"/>
        <v>56.85130449705608</v>
      </c>
      <c r="V129" s="53">
        <f t="shared" si="16"/>
        <v>57.1002619801603</v>
      </c>
      <c r="X129" s="56">
        <f t="shared" si="17"/>
        <v>57.45</v>
      </c>
      <c r="Y129" s="50"/>
      <c r="AC129" s="7"/>
      <c r="AD129" s="7"/>
      <c r="AE129" s="50"/>
    </row>
    <row r="130" spans="1:31" ht="12.75">
      <c r="A130" s="42">
        <f t="shared" si="18"/>
        <v>123</v>
      </c>
      <c r="C130" s="52">
        <v>38691</v>
      </c>
      <c r="D130" s="35">
        <v>59.38</v>
      </c>
      <c r="E130" s="35">
        <v>60.11</v>
      </c>
      <c r="F130" s="35">
        <v>59.33</v>
      </c>
      <c r="G130" s="35">
        <v>59.51</v>
      </c>
      <c r="H130" s="36">
        <v>19445500</v>
      </c>
      <c r="I130" s="46">
        <v>57.88</v>
      </c>
      <c r="K130" s="47">
        <f t="shared" si="19"/>
        <v>0.007484769364664912</v>
      </c>
      <c r="M130" s="29">
        <f t="shared" si="20"/>
        <v>1</v>
      </c>
      <c r="N130" s="108">
        <f t="shared" si="25"/>
        <v>58.92566099646021</v>
      </c>
      <c r="O130" s="108">
        <f t="shared" si="26"/>
        <v>54.14433900353981</v>
      </c>
      <c r="P130" s="27">
        <f t="shared" si="21"/>
        <v>123</v>
      </c>
      <c r="Q130" s="53">
        <f t="shared" si="23"/>
        <v>57.149485030033446</v>
      </c>
      <c r="R130" s="54">
        <f t="shared" si="24"/>
        <v>56.764553755976465</v>
      </c>
      <c r="S130" s="55">
        <f t="shared" si="22"/>
        <v>0.38493127405698147</v>
      </c>
      <c r="T130" s="53">
        <f t="shared" si="14"/>
        <v>56.848489239227725</v>
      </c>
      <c r="U130" s="53">
        <f t="shared" si="15"/>
        <v>56.89164549717153</v>
      </c>
      <c r="V130" s="53">
        <f t="shared" si="16"/>
        <v>57.11570233698881</v>
      </c>
      <c r="X130" s="56">
        <f t="shared" si="17"/>
        <v>57.88</v>
      </c>
      <c r="Y130" s="50"/>
      <c r="AC130" s="7"/>
      <c r="AD130" s="7"/>
      <c r="AE130" s="50"/>
    </row>
    <row r="131" spans="1:31" ht="12.75">
      <c r="A131" s="42">
        <f t="shared" si="18"/>
        <v>124</v>
      </c>
      <c r="C131" s="52">
        <v>38692</v>
      </c>
      <c r="D131" s="35">
        <v>59.77</v>
      </c>
      <c r="E131" s="35">
        <v>60.38</v>
      </c>
      <c r="F131" s="35">
        <v>59.55</v>
      </c>
      <c r="G131" s="35">
        <v>59.69</v>
      </c>
      <c r="H131" s="36">
        <v>16009200</v>
      </c>
      <c r="I131" s="46">
        <v>58.05</v>
      </c>
      <c r="K131" s="47">
        <f t="shared" si="19"/>
        <v>0.0029371112646854325</v>
      </c>
      <c r="M131" s="29">
        <f t="shared" si="20"/>
        <v>1</v>
      </c>
      <c r="N131" s="108">
        <f t="shared" si="25"/>
        <v>59.07617887713441</v>
      </c>
      <c r="O131" s="108">
        <f t="shared" si="26"/>
        <v>54.27382112286561</v>
      </c>
      <c r="P131" s="27">
        <f t="shared" si="21"/>
        <v>124</v>
      </c>
      <c r="Q131" s="53">
        <f t="shared" si="23"/>
        <v>57.28802579464368</v>
      </c>
      <c r="R131" s="54">
        <f t="shared" si="24"/>
        <v>56.8597719962745</v>
      </c>
      <c r="S131" s="55">
        <f t="shared" si="22"/>
        <v>0.42825379836917676</v>
      </c>
      <c r="T131" s="53">
        <f t="shared" si="14"/>
        <v>56.96291883549175</v>
      </c>
      <c r="U131" s="53">
        <f t="shared" si="15"/>
        <v>56.93707116394912</v>
      </c>
      <c r="V131" s="53">
        <f t="shared" si="16"/>
        <v>57.134203280810816</v>
      </c>
      <c r="X131" s="56">
        <f t="shared" si="17"/>
        <v>58.05</v>
      </c>
      <c r="Y131" s="50"/>
      <c r="AC131" s="7"/>
      <c r="AD131" s="7"/>
      <c r="AE131" s="50"/>
    </row>
    <row r="132" spans="1:31" ht="12.75">
      <c r="A132" s="42">
        <f t="shared" si="18"/>
        <v>125</v>
      </c>
      <c r="C132" s="52">
        <v>38693</v>
      </c>
      <c r="D132" s="35">
        <v>59.87</v>
      </c>
      <c r="E132" s="35">
        <v>59.96</v>
      </c>
      <c r="F132" s="35">
        <v>58.57</v>
      </c>
      <c r="G132" s="35">
        <v>59.02</v>
      </c>
      <c r="H132" s="36">
        <v>20812200</v>
      </c>
      <c r="I132" s="46">
        <v>57.4</v>
      </c>
      <c r="K132" s="47">
        <f t="shared" si="19"/>
        <v>-0.011197243755383224</v>
      </c>
      <c r="M132" s="29">
        <f t="shared" si="20"/>
        <v>0</v>
      </c>
      <c r="N132" s="108">
        <f t="shared" si="25"/>
        <v>59.14080384776092</v>
      </c>
      <c r="O132" s="108">
        <f t="shared" si="26"/>
        <v>54.36919615223911</v>
      </c>
      <c r="P132" s="27">
        <f t="shared" si="21"/>
        <v>125</v>
      </c>
      <c r="Q132" s="53">
        <f t="shared" si="23"/>
        <v>57.305252595467735</v>
      </c>
      <c r="R132" s="54">
        <f t="shared" si="24"/>
        <v>56.89978888543936</v>
      </c>
      <c r="S132" s="55">
        <f t="shared" si="22"/>
        <v>0.40546371002837844</v>
      </c>
      <c r="T132" s="53">
        <f t="shared" si="14"/>
        <v>57.00454561306397</v>
      </c>
      <c r="U132" s="53">
        <f t="shared" si="15"/>
        <v>56.95522523595112</v>
      </c>
      <c r="V132" s="53">
        <f t="shared" si="16"/>
        <v>57.1394665821809</v>
      </c>
      <c r="X132" s="56">
        <f t="shared" si="17"/>
        <v>57.4</v>
      </c>
      <c r="Y132" s="50"/>
      <c r="AC132" s="7"/>
      <c r="AD132" s="7"/>
      <c r="AE132" s="50"/>
    </row>
    <row r="133" spans="1:31" ht="12.75">
      <c r="A133" s="42">
        <f t="shared" si="18"/>
        <v>126</v>
      </c>
      <c r="C133" s="52">
        <v>38694</v>
      </c>
      <c r="D133" s="35">
        <v>59.21</v>
      </c>
      <c r="E133" s="35">
        <v>59.54</v>
      </c>
      <c r="F133" s="35">
        <v>58.82</v>
      </c>
      <c r="G133" s="35">
        <v>59.42</v>
      </c>
      <c r="H133" s="36">
        <v>16120800</v>
      </c>
      <c r="I133" s="46">
        <v>57.79</v>
      </c>
      <c r="K133" s="47">
        <f t="shared" si="19"/>
        <v>0.006794425087107925</v>
      </c>
      <c r="M133" s="29">
        <f t="shared" si="20"/>
        <v>1</v>
      </c>
      <c r="N133" s="108">
        <f t="shared" si="25"/>
        <v>59.24263679642596</v>
      </c>
      <c r="O133" s="108">
        <f t="shared" si="26"/>
        <v>54.45436320357404</v>
      </c>
      <c r="P133" s="27">
        <f t="shared" si="21"/>
        <v>126</v>
      </c>
      <c r="Q133" s="53">
        <f t="shared" si="23"/>
        <v>57.379829119241926</v>
      </c>
      <c r="R133" s="54">
        <f t="shared" si="24"/>
        <v>56.96573044948089</v>
      </c>
      <c r="S133" s="55">
        <f t="shared" si="22"/>
        <v>0.4140986697610387</v>
      </c>
      <c r="T133" s="53">
        <f t="shared" si="14"/>
        <v>57.07935079277216</v>
      </c>
      <c r="U133" s="53">
        <f t="shared" si="15"/>
        <v>56.98796150120794</v>
      </c>
      <c r="V133" s="53">
        <f t="shared" si="16"/>
        <v>57.15234843203871</v>
      </c>
      <c r="X133" s="56">
        <f t="shared" si="17"/>
        <v>57.79</v>
      </c>
      <c r="Y133" s="50"/>
      <c r="AC133" s="7"/>
      <c r="AD133" s="7"/>
      <c r="AE133" s="50"/>
    </row>
    <row r="134" spans="1:31" ht="12.75">
      <c r="A134" s="42">
        <f t="shared" si="18"/>
        <v>127</v>
      </c>
      <c r="C134" s="52">
        <v>38695</v>
      </c>
      <c r="D134" s="35">
        <v>59.24</v>
      </c>
      <c r="E134" s="35">
        <v>59.33</v>
      </c>
      <c r="F134" s="35">
        <v>58.05</v>
      </c>
      <c r="G134" s="35">
        <v>58.5</v>
      </c>
      <c r="H134" s="36">
        <v>15868500</v>
      </c>
      <c r="I134" s="46">
        <v>56.89</v>
      </c>
      <c r="K134" s="47">
        <f t="shared" si="19"/>
        <v>-0.015573628655476734</v>
      </c>
      <c r="M134" s="29">
        <f t="shared" si="20"/>
        <v>0</v>
      </c>
      <c r="N134" s="108">
        <f t="shared" si="25"/>
        <v>59.169104229881754</v>
      </c>
      <c r="O134" s="108">
        <f t="shared" si="26"/>
        <v>54.72689577011825</v>
      </c>
      <c r="P134" s="27">
        <f t="shared" si="21"/>
        <v>127</v>
      </c>
      <c r="Q134" s="53">
        <f t="shared" si="23"/>
        <v>57.3044707932047</v>
      </c>
      <c r="R134" s="54">
        <f t="shared" si="24"/>
        <v>56.96012078655638</v>
      </c>
      <c r="S134" s="55">
        <f t="shared" si="22"/>
        <v>0.3443500066483196</v>
      </c>
      <c r="T134" s="53">
        <f t="shared" si="14"/>
        <v>57.06131738393672</v>
      </c>
      <c r="U134" s="53">
        <f t="shared" si="15"/>
        <v>56.984119873709595</v>
      </c>
      <c r="V134" s="53">
        <f t="shared" si="16"/>
        <v>57.147153413582494</v>
      </c>
      <c r="X134" s="56">
        <f t="shared" si="17"/>
        <v>56.89</v>
      </c>
      <c r="Y134" s="50"/>
      <c r="AC134" s="7"/>
      <c r="AD134" s="7"/>
      <c r="AE134" s="50"/>
    </row>
    <row r="135" spans="1:31" ht="12.75">
      <c r="A135" s="42">
        <f t="shared" si="18"/>
        <v>128</v>
      </c>
      <c r="C135" s="52">
        <v>38698</v>
      </c>
      <c r="D135" s="35">
        <v>58.81</v>
      </c>
      <c r="E135" s="35">
        <v>59.13</v>
      </c>
      <c r="F135" s="35">
        <v>58.5</v>
      </c>
      <c r="G135" s="35">
        <v>58.86</v>
      </c>
      <c r="H135" s="36">
        <v>13390000</v>
      </c>
      <c r="I135" s="46">
        <v>57.24</v>
      </c>
      <c r="K135" s="47">
        <f t="shared" si="19"/>
        <v>0.0061522235893829436</v>
      </c>
      <c r="M135" s="29">
        <f t="shared" si="20"/>
        <v>1</v>
      </c>
      <c r="N135" s="108">
        <f t="shared" si="25"/>
        <v>59.090374318433696</v>
      </c>
      <c r="O135" s="108">
        <f t="shared" si="26"/>
        <v>55.03262568156631</v>
      </c>
      <c r="P135" s="27">
        <f t="shared" si="21"/>
        <v>128</v>
      </c>
      <c r="Q135" s="53">
        <f t="shared" si="23"/>
        <v>57.294552209634745</v>
      </c>
      <c r="R135" s="54">
        <f t="shared" si="24"/>
        <v>56.9808525801448</v>
      </c>
      <c r="S135" s="55">
        <f t="shared" si="22"/>
        <v>0.3136996294899461</v>
      </c>
      <c r="T135" s="53">
        <f t="shared" si="14"/>
        <v>57.07833477594274</v>
      </c>
      <c r="U135" s="53">
        <f t="shared" si="15"/>
        <v>56.99415438846608</v>
      </c>
      <c r="V135" s="53">
        <f t="shared" si="16"/>
        <v>57.14899195984819</v>
      </c>
      <c r="X135" s="56">
        <f t="shared" si="17"/>
        <v>57.24</v>
      </c>
      <c r="Y135" s="50"/>
      <c r="AC135" s="7"/>
      <c r="AD135" s="7"/>
      <c r="AE135" s="50"/>
    </row>
    <row r="136" spans="1:31" ht="12.75">
      <c r="A136" s="42">
        <f t="shared" si="18"/>
        <v>129</v>
      </c>
      <c r="C136" s="52">
        <v>38699</v>
      </c>
      <c r="D136" s="35">
        <v>59.05</v>
      </c>
      <c r="E136" s="35">
        <v>59.84</v>
      </c>
      <c r="F136" s="35">
        <v>58.91</v>
      </c>
      <c r="G136" s="35">
        <v>59.06</v>
      </c>
      <c r="H136" s="36">
        <v>14867100</v>
      </c>
      <c r="I136" s="46">
        <v>57.44</v>
      </c>
      <c r="K136" s="47">
        <f t="shared" si="19"/>
        <v>0.0034940600978337066</v>
      </c>
      <c r="M136" s="29">
        <f t="shared" si="20"/>
        <v>1</v>
      </c>
      <c r="N136" s="108">
        <f t="shared" si="25"/>
        <v>59.00078729897262</v>
      </c>
      <c r="O136" s="108">
        <f t="shared" si="26"/>
        <v>55.356212701027395</v>
      </c>
      <c r="P136" s="27">
        <f t="shared" si="21"/>
        <v>129</v>
      </c>
      <c r="Q136" s="53">
        <f t="shared" si="23"/>
        <v>57.31692879276786</v>
      </c>
      <c r="R136" s="54">
        <f t="shared" si="24"/>
        <v>57.01486350013407</v>
      </c>
      <c r="S136" s="55">
        <f t="shared" si="22"/>
        <v>0.30206529263379167</v>
      </c>
      <c r="T136" s="53">
        <f t="shared" si="14"/>
        <v>57.112779082995814</v>
      </c>
      <c r="U136" s="53">
        <f t="shared" si="15"/>
        <v>57.01163853009486</v>
      </c>
      <c r="V136" s="53">
        <f t="shared" si="16"/>
        <v>57.15475449529674</v>
      </c>
      <c r="X136" s="56">
        <f t="shared" si="17"/>
        <v>57.44</v>
      </c>
      <c r="Y136" s="50"/>
      <c r="AC136" s="7"/>
      <c r="AD136" s="7"/>
      <c r="AE136" s="50"/>
    </row>
    <row r="137" spans="1:31" ht="12.75">
      <c r="A137" s="42">
        <f t="shared" si="18"/>
        <v>130</v>
      </c>
      <c r="C137" s="52">
        <v>38700</v>
      </c>
      <c r="D137" s="35">
        <v>59.08</v>
      </c>
      <c r="E137" s="35">
        <v>59.93</v>
      </c>
      <c r="F137" s="35">
        <v>59.05</v>
      </c>
      <c r="G137" s="35">
        <v>59.86</v>
      </c>
      <c r="H137" s="36">
        <v>14393400</v>
      </c>
      <c r="I137" s="46">
        <v>58.22</v>
      </c>
      <c r="K137" s="47">
        <f t="shared" si="19"/>
        <v>0.013579387186629654</v>
      </c>
      <c r="M137" s="29">
        <f t="shared" si="20"/>
        <v>1</v>
      </c>
      <c r="N137" s="108">
        <f t="shared" si="25"/>
        <v>58.884817705999495</v>
      </c>
      <c r="O137" s="108">
        <f t="shared" si="26"/>
        <v>55.80618229400049</v>
      </c>
      <c r="P137" s="27">
        <f t="shared" si="21"/>
        <v>130</v>
      </c>
      <c r="Q137" s="53">
        <f t="shared" si="23"/>
        <v>57.45586282464973</v>
      </c>
      <c r="R137" s="54">
        <f t="shared" si="24"/>
        <v>57.10413287049451</v>
      </c>
      <c r="S137" s="55">
        <f t="shared" si="22"/>
        <v>0.3517299541552177</v>
      </c>
      <c r="T137" s="53">
        <f aca="true" t="shared" si="27" ref="T137:T200">IF($X137&lt;&gt;"",(1-T$4)*T136+T$4*$X137,"")</f>
        <v>57.21822869413907</v>
      </c>
      <c r="U137" s="53">
        <f aca="true" t="shared" si="28" ref="U137:U200">IF($X137&lt;&gt;"",(1-U$4)*U136+U$4*$X137,"")</f>
        <v>57.059025254404865</v>
      </c>
      <c r="V137" s="53">
        <f aca="true" t="shared" si="29" ref="V137:V200">IF($X137&lt;&gt;"",(1-V$4)*V136+V$4*$X137,"")</f>
        <v>57.175848465686904</v>
      </c>
      <c r="X137" s="56">
        <f aca="true" t="shared" si="30" ref="X137:X200">IF(I137="","",IF(I137&lt;&gt;0,I137,I136))</f>
        <v>58.22</v>
      </c>
      <c r="Y137" s="50"/>
      <c r="AC137" s="7"/>
      <c r="AD137" s="7"/>
      <c r="AE137" s="50"/>
    </row>
    <row r="138" spans="1:31" ht="12.75">
      <c r="A138" s="42">
        <f aca="true" t="shared" si="31" ref="A138:A201">1+A137</f>
        <v>131</v>
      </c>
      <c r="C138" s="52">
        <v>38701</v>
      </c>
      <c r="D138" s="35">
        <v>59.86</v>
      </c>
      <c r="E138" s="35">
        <v>59.88</v>
      </c>
      <c r="F138" s="35">
        <v>59.2</v>
      </c>
      <c r="G138" s="35">
        <v>59.49</v>
      </c>
      <c r="H138" s="36">
        <v>14106500</v>
      </c>
      <c r="I138" s="46">
        <v>57.86</v>
      </c>
      <c r="K138" s="47">
        <f aca="true" t="shared" si="32" ref="K138:K201">IF(G138&lt;&gt;"",I138/I137-1,"")</f>
        <v>-0.006183442116111326</v>
      </c>
      <c r="M138" s="29">
        <f aca="true" t="shared" si="33" ref="M138:M201">IF(G138&lt;&gt;"",IF(K138&gt;0,1,0),"")</f>
        <v>0</v>
      </c>
      <c r="N138" s="108">
        <f t="shared" si="25"/>
        <v>58.788196977895716</v>
      </c>
      <c r="O138" s="108">
        <f t="shared" si="26"/>
        <v>56.12780302210427</v>
      </c>
      <c r="P138" s="27">
        <f aca="true" t="shared" si="34" ref="P138:P201">1+P137</f>
        <v>131</v>
      </c>
      <c r="Q138" s="53">
        <f t="shared" si="23"/>
        <v>57.518037774703615</v>
      </c>
      <c r="R138" s="54">
        <f t="shared" si="24"/>
        <v>57.16012302823565</v>
      </c>
      <c r="S138" s="55">
        <f t="shared" si="22"/>
        <v>0.3579147464679622</v>
      </c>
      <c r="T138" s="53">
        <f t="shared" si="27"/>
        <v>57.279349770887734</v>
      </c>
      <c r="U138" s="53">
        <f t="shared" si="28"/>
        <v>57.09043602874193</v>
      </c>
      <c r="V138" s="53">
        <f t="shared" si="29"/>
        <v>57.18939602082182</v>
      </c>
      <c r="X138" s="56">
        <f t="shared" si="30"/>
        <v>57.86</v>
      </c>
      <c r="Y138" s="50"/>
      <c r="AC138" s="7"/>
      <c r="AD138" s="7"/>
      <c r="AE138" s="50"/>
    </row>
    <row r="139" spans="1:31" ht="12.75">
      <c r="A139" s="42">
        <f t="shared" si="31"/>
        <v>132</v>
      </c>
      <c r="C139" s="52">
        <v>38702</v>
      </c>
      <c r="D139" s="35">
        <v>59.62</v>
      </c>
      <c r="E139" s="35">
        <v>59.65</v>
      </c>
      <c r="F139" s="35">
        <v>58.05</v>
      </c>
      <c r="G139" s="35">
        <v>58.06</v>
      </c>
      <c r="H139" s="36">
        <v>28802800</v>
      </c>
      <c r="I139" s="46">
        <v>56.47</v>
      </c>
      <c r="K139" s="47">
        <f t="shared" si="32"/>
        <v>-0.024023505012098156</v>
      </c>
      <c r="M139" s="29">
        <f t="shared" si="33"/>
        <v>0</v>
      </c>
      <c r="N139" s="108">
        <f t="shared" si="25"/>
        <v>58.68142681421429</v>
      </c>
      <c r="O139" s="108">
        <f t="shared" si="26"/>
        <v>56.30057318578571</v>
      </c>
      <c r="P139" s="27">
        <f t="shared" si="34"/>
        <v>132</v>
      </c>
      <c r="Q139" s="53">
        <f t="shared" si="23"/>
        <v>57.35680119397998</v>
      </c>
      <c r="R139" s="54">
        <f t="shared" si="24"/>
        <v>57.109002803921896</v>
      </c>
      <c r="S139" s="55">
        <f t="shared" si="22"/>
        <v>0.24779839005808668</v>
      </c>
      <c r="T139" s="53">
        <f t="shared" si="27"/>
        <v>57.202268840326994</v>
      </c>
      <c r="U139" s="53">
        <f t="shared" si="28"/>
        <v>57.06610520408538</v>
      </c>
      <c r="V139" s="53">
        <f t="shared" si="29"/>
        <v>57.17515055506297</v>
      </c>
      <c r="X139" s="56">
        <f t="shared" si="30"/>
        <v>56.47</v>
      </c>
      <c r="Y139" s="50"/>
      <c r="AC139" s="7"/>
      <c r="AD139" s="7"/>
      <c r="AE139" s="50"/>
    </row>
    <row r="140" spans="1:31" ht="12.75">
      <c r="A140" s="42">
        <f t="shared" si="31"/>
        <v>133</v>
      </c>
      <c r="C140" s="52">
        <v>38705</v>
      </c>
      <c r="D140" s="35">
        <v>58.22</v>
      </c>
      <c r="E140" s="35">
        <v>58.59</v>
      </c>
      <c r="F140" s="35">
        <v>57.63</v>
      </c>
      <c r="G140" s="35">
        <v>57.7</v>
      </c>
      <c r="H140" s="36">
        <v>15620600</v>
      </c>
      <c r="I140" s="46">
        <v>56.12</v>
      </c>
      <c r="K140" s="47">
        <f t="shared" si="32"/>
        <v>-0.006197981228971194</v>
      </c>
      <c r="M140" s="29">
        <f t="shared" si="33"/>
        <v>0</v>
      </c>
      <c r="N140" s="108">
        <f t="shared" si="25"/>
        <v>58.7485478963055</v>
      </c>
      <c r="O140" s="108">
        <f t="shared" si="26"/>
        <v>56.18045210369447</v>
      </c>
      <c r="P140" s="27">
        <f t="shared" si="34"/>
        <v>133</v>
      </c>
      <c r="Q140" s="53">
        <f t="shared" si="23"/>
        <v>57.16652408721383</v>
      </c>
      <c r="R140" s="54">
        <f t="shared" si="24"/>
        <v>57.03574333696472</v>
      </c>
      <c r="S140" s="55">
        <f t="shared" si="22"/>
        <v>0.13078075024910873</v>
      </c>
      <c r="T140" s="53">
        <f t="shared" si="27"/>
        <v>57.09919561743871</v>
      </c>
      <c r="U140" s="53">
        <f t="shared" si="28"/>
        <v>57.02900303921929</v>
      </c>
      <c r="V140" s="53">
        <f t="shared" si="29"/>
        <v>57.15425648466569</v>
      </c>
      <c r="X140" s="56">
        <f t="shared" si="30"/>
        <v>56.12</v>
      </c>
      <c r="Y140" s="50"/>
      <c r="AC140" s="7"/>
      <c r="AD140" s="7"/>
      <c r="AE140" s="50"/>
    </row>
    <row r="141" spans="1:31" ht="12.75">
      <c r="A141" s="42">
        <f t="shared" si="31"/>
        <v>134</v>
      </c>
      <c r="C141" s="52">
        <v>38706</v>
      </c>
      <c r="D141" s="35">
        <v>57.67</v>
      </c>
      <c r="E141" s="35">
        <v>58.29</v>
      </c>
      <c r="F141" s="35">
        <v>57.66</v>
      </c>
      <c r="G141" s="35">
        <v>57.93</v>
      </c>
      <c r="H141" s="36">
        <v>12741900</v>
      </c>
      <c r="I141" s="46">
        <v>56.34</v>
      </c>
      <c r="K141" s="47">
        <f t="shared" si="32"/>
        <v>0.003920171062010036</v>
      </c>
      <c r="M141" s="29">
        <f t="shared" si="33"/>
        <v>1</v>
      </c>
      <c r="N141" s="108">
        <f t="shared" si="25"/>
        <v>58.76084512478012</v>
      </c>
      <c r="O141" s="108">
        <f t="shared" si="26"/>
        <v>56.02815487521984</v>
      </c>
      <c r="P141" s="27">
        <f t="shared" si="34"/>
        <v>134</v>
      </c>
      <c r="Q141" s="53">
        <f t="shared" si="23"/>
        <v>57.03936653533478</v>
      </c>
      <c r="R141" s="54">
        <f t="shared" si="24"/>
        <v>56.98420679348585</v>
      </c>
      <c r="S141" s="55">
        <f t="shared" si="22"/>
        <v>0.05515974184892514</v>
      </c>
      <c r="T141" s="53">
        <f t="shared" si="27"/>
        <v>57.026891272920736</v>
      </c>
      <c r="U141" s="53">
        <f t="shared" si="28"/>
        <v>57.001983312191086</v>
      </c>
      <c r="V141" s="53">
        <f t="shared" si="29"/>
        <v>57.13813259388023</v>
      </c>
      <c r="X141" s="56">
        <f t="shared" si="30"/>
        <v>56.34</v>
      </c>
      <c r="Y141" s="50"/>
      <c r="AC141" s="7"/>
      <c r="AD141" s="7"/>
      <c r="AE141" s="50"/>
    </row>
    <row r="142" spans="1:31" ht="12.75">
      <c r="A142" s="42">
        <f t="shared" si="31"/>
        <v>135</v>
      </c>
      <c r="C142" s="52">
        <v>38707</v>
      </c>
      <c r="D142" s="35">
        <v>58.08</v>
      </c>
      <c r="E142" s="35">
        <v>58.25</v>
      </c>
      <c r="F142" s="35">
        <v>57.3</v>
      </c>
      <c r="G142" s="35">
        <v>57.6</v>
      </c>
      <c r="H142" s="36">
        <v>15090200</v>
      </c>
      <c r="I142" s="46">
        <v>56.02</v>
      </c>
      <c r="K142" s="47">
        <f t="shared" si="32"/>
        <v>-0.005679801206957769</v>
      </c>
      <c r="M142" s="29">
        <f t="shared" si="33"/>
        <v>0</v>
      </c>
      <c r="N142" s="108">
        <f t="shared" si="25"/>
        <v>58.75275203582945</v>
      </c>
      <c r="O142" s="108">
        <f t="shared" si="26"/>
        <v>55.83624796417053</v>
      </c>
      <c r="P142" s="27">
        <f t="shared" si="34"/>
        <v>135</v>
      </c>
      <c r="Q142" s="53">
        <f t="shared" si="23"/>
        <v>56.882540914514045</v>
      </c>
      <c r="R142" s="54">
        <f t="shared" si="24"/>
        <v>56.912784068042455</v>
      </c>
      <c r="S142" s="55">
        <f t="shared" si="22"/>
        <v>-0.030243153528410005</v>
      </c>
      <c r="T142" s="53">
        <f t="shared" si="27"/>
        <v>56.93099686597591</v>
      </c>
      <c r="U142" s="53">
        <f t="shared" si="28"/>
        <v>56.963474162693394</v>
      </c>
      <c r="V142" s="53">
        <f t="shared" si="29"/>
        <v>57.11599135439745</v>
      </c>
      <c r="X142" s="56">
        <f t="shared" si="30"/>
        <v>56.02</v>
      </c>
      <c r="Y142" s="50"/>
      <c r="AC142" s="7"/>
      <c r="AD142" s="7"/>
      <c r="AE142" s="50"/>
    </row>
    <row r="143" spans="1:31" ht="12.75">
      <c r="A143" s="42">
        <f t="shared" si="31"/>
        <v>136</v>
      </c>
      <c r="C143" s="52">
        <v>38708</v>
      </c>
      <c r="D143" s="35">
        <v>57.78</v>
      </c>
      <c r="E143" s="35">
        <v>57.98</v>
      </c>
      <c r="F143" s="35">
        <v>56.9</v>
      </c>
      <c r="G143" s="35">
        <v>57.1</v>
      </c>
      <c r="H143" s="36">
        <v>14013800</v>
      </c>
      <c r="I143" s="46">
        <v>55.53</v>
      </c>
      <c r="K143" s="47">
        <f t="shared" si="32"/>
        <v>-0.008746876115673041</v>
      </c>
      <c r="M143" s="29">
        <f t="shared" si="33"/>
        <v>0</v>
      </c>
      <c r="N143" s="108">
        <f t="shared" si="25"/>
        <v>58.741036910731346</v>
      </c>
      <c r="O143" s="108">
        <f t="shared" si="26"/>
        <v>55.57796308926864</v>
      </c>
      <c r="P143" s="27">
        <f t="shared" si="34"/>
        <v>136</v>
      </c>
      <c r="Q143" s="53">
        <f t="shared" si="23"/>
        <v>56.6744576968965</v>
      </c>
      <c r="R143" s="54">
        <f t="shared" si="24"/>
        <v>56.810355618557836</v>
      </c>
      <c r="S143" s="55">
        <f t="shared" si="22"/>
        <v>-0.13589792166133208</v>
      </c>
      <c r="T143" s="53">
        <f t="shared" si="27"/>
        <v>56.79756859302582</v>
      </c>
      <c r="U143" s="53">
        <f t="shared" si="28"/>
        <v>56.9072594896466</v>
      </c>
      <c r="V143" s="53">
        <f t="shared" si="29"/>
        <v>57.08458558500344</v>
      </c>
      <c r="X143" s="56">
        <f t="shared" si="30"/>
        <v>55.53</v>
      </c>
      <c r="Y143" s="50"/>
      <c r="AC143" s="7"/>
      <c r="AD143" s="7"/>
      <c r="AE143" s="50"/>
    </row>
    <row r="144" spans="1:31" ht="12.75">
      <c r="A144" s="42">
        <f t="shared" si="31"/>
        <v>137</v>
      </c>
      <c r="C144" s="52">
        <v>38709</v>
      </c>
      <c r="D144" s="35">
        <v>56.75</v>
      </c>
      <c r="E144" s="35">
        <v>57.47</v>
      </c>
      <c r="F144" s="35">
        <v>56.65</v>
      </c>
      <c r="G144" s="35">
        <v>57.1</v>
      </c>
      <c r="H144" s="36">
        <v>11306000</v>
      </c>
      <c r="I144" s="46">
        <v>55.53</v>
      </c>
      <c r="K144" s="47">
        <f t="shared" si="32"/>
        <v>0</v>
      </c>
      <c r="M144" s="29">
        <f t="shared" si="33"/>
        <v>0</v>
      </c>
      <c r="N144" s="108">
        <f t="shared" si="25"/>
        <v>58.62799349843776</v>
      </c>
      <c r="O144" s="108">
        <f t="shared" si="26"/>
        <v>55.398006501562264</v>
      </c>
      <c r="P144" s="27">
        <f t="shared" si="34"/>
        <v>137</v>
      </c>
      <c r="Q144" s="53">
        <f t="shared" si="23"/>
        <v>56.49838728198935</v>
      </c>
      <c r="R144" s="54">
        <f t="shared" si="24"/>
        <v>56.71551446162762</v>
      </c>
      <c r="S144" s="55">
        <f t="shared" si="22"/>
        <v>-0.21712717963826833</v>
      </c>
      <c r="T144" s="53">
        <f t="shared" si="27"/>
        <v>56.67684777464241</v>
      </c>
      <c r="U144" s="53">
        <f t="shared" si="28"/>
        <v>56.85324931358203</v>
      </c>
      <c r="V144" s="53">
        <f t="shared" si="29"/>
        <v>57.05380171203307</v>
      </c>
      <c r="X144" s="56">
        <f t="shared" si="30"/>
        <v>55.53</v>
      </c>
      <c r="Y144" s="50"/>
      <c r="AC144" s="7"/>
      <c r="AD144" s="7"/>
      <c r="AE144" s="50"/>
    </row>
    <row r="145" spans="1:31" ht="12.75">
      <c r="A145" s="42">
        <f t="shared" si="31"/>
        <v>138</v>
      </c>
      <c r="C145" s="52">
        <v>38713</v>
      </c>
      <c r="D145" s="35">
        <v>57</v>
      </c>
      <c r="E145" s="35">
        <v>57</v>
      </c>
      <c r="F145" s="35">
        <v>55.6</v>
      </c>
      <c r="G145" s="35">
        <v>55.87</v>
      </c>
      <c r="H145" s="36">
        <v>17167000</v>
      </c>
      <c r="I145" s="46">
        <v>54.34</v>
      </c>
      <c r="K145" s="47">
        <f t="shared" si="32"/>
        <v>-0.021429857734557856</v>
      </c>
      <c r="M145" s="29">
        <f t="shared" si="33"/>
        <v>0</v>
      </c>
      <c r="N145" s="108">
        <f t="shared" si="25"/>
        <v>58.86262317366198</v>
      </c>
      <c r="O145" s="108">
        <f t="shared" si="26"/>
        <v>54.88437682633802</v>
      </c>
      <c r="P145" s="27">
        <f t="shared" si="34"/>
        <v>138</v>
      </c>
      <c r="Q145" s="53">
        <f t="shared" si="23"/>
        <v>56.166327700144834</v>
      </c>
      <c r="R145" s="54">
        <f t="shared" si="24"/>
        <v>56.539550427432985</v>
      </c>
      <c r="S145" s="55">
        <f aca="true" t="shared" si="35" ref="S145:S208">IF($X145&lt;&gt;"",Q145-R145,"")</f>
        <v>-0.37322272728815165</v>
      </c>
      <c r="T145" s="53">
        <f t="shared" si="27"/>
        <v>56.45429084372408</v>
      </c>
      <c r="U145" s="53">
        <f t="shared" si="28"/>
        <v>56.754690516970975</v>
      </c>
      <c r="V145" s="53">
        <f t="shared" si="29"/>
        <v>57.00006306427004</v>
      </c>
      <c r="X145" s="56">
        <f t="shared" si="30"/>
        <v>54.34</v>
      </c>
      <c r="Y145" s="50"/>
      <c r="AC145" s="7"/>
      <c r="AD145" s="7"/>
      <c r="AE145" s="50"/>
    </row>
    <row r="146" spans="1:31" ht="12.75">
      <c r="A146" s="42">
        <f t="shared" si="31"/>
        <v>139</v>
      </c>
      <c r="C146" s="52">
        <v>38714</v>
      </c>
      <c r="D146" s="35">
        <v>56.05</v>
      </c>
      <c r="E146" s="35">
        <v>56.63</v>
      </c>
      <c r="F146" s="35">
        <v>56.05</v>
      </c>
      <c r="G146" s="35">
        <v>56.25</v>
      </c>
      <c r="H146" s="36">
        <v>14945600</v>
      </c>
      <c r="I146" s="46">
        <v>54.71</v>
      </c>
      <c r="K146" s="47">
        <f t="shared" si="32"/>
        <v>0.006808980493191008</v>
      </c>
      <c r="M146" s="29">
        <f t="shared" si="33"/>
        <v>1</v>
      </c>
      <c r="N146" s="108">
        <f t="shared" si="25"/>
        <v>58.97381379775798</v>
      </c>
      <c r="O146" s="108">
        <f t="shared" si="26"/>
        <v>54.570186202242034</v>
      </c>
      <c r="P146" s="27">
        <f t="shared" si="34"/>
        <v>139</v>
      </c>
      <c r="Q146" s="53">
        <f t="shared" si="23"/>
        <v>55.94227728473793</v>
      </c>
      <c r="R146" s="54">
        <f t="shared" si="24"/>
        <v>56.404028173549065</v>
      </c>
      <c r="S146" s="55">
        <f t="shared" si="35"/>
        <v>-0.4617508888111317</v>
      </c>
      <c r="T146" s="53">
        <f t="shared" si="27"/>
        <v>56.288167906226555</v>
      </c>
      <c r="U146" s="53">
        <f t="shared" si="28"/>
        <v>56.67450657512898</v>
      </c>
      <c r="V146" s="53">
        <f t="shared" si="29"/>
        <v>56.954715280819144</v>
      </c>
      <c r="X146" s="56">
        <f t="shared" si="30"/>
        <v>54.71</v>
      </c>
      <c r="Y146" s="50"/>
      <c r="AC146" s="7"/>
      <c r="AD146" s="7"/>
      <c r="AE146" s="50"/>
    </row>
    <row r="147" spans="1:31" ht="12.75">
      <c r="A147" s="42">
        <f t="shared" si="31"/>
        <v>140</v>
      </c>
      <c r="C147" s="52">
        <v>38715</v>
      </c>
      <c r="D147" s="35">
        <v>56.25</v>
      </c>
      <c r="E147" s="35">
        <v>56.76</v>
      </c>
      <c r="F147" s="35">
        <v>56.1</v>
      </c>
      <c r="G147" s="35">
        <v>56.24</v>
      </c>
      <c r="H147" s="36">
        <v>14151900</v>
      </c>
      <c r="I147" s="46">
        <v>54.7</v>
      </c>
      <c r="K147" s="47">
        <f t="shared" si="32"/>
        <v>-0.00018278194114418334</v>
      </c>
      <c r="M147" s="29">
        <f t="shared" si="33"/>
        <v>0</v>
      </c>
      <c r="N147" s="108">
        <f t="shared" si="25"/>
        <v>59.062877204566504</v>
      </c>
      <c r="O147" s="108">
        <f t="shared" si="26"/>
        <v>54.3071227954335</v>
      </c>
      <c r="P147" s="27">
        <f t="shared" si="34"/>
        <v>140</v>
      </c>
      <c r="Q147" s="53">
        <f t="shared" si="23"/>
        <v>55.75115770247056</v>
      </c>
      <c r="R147" s="54">
        <f t="shared" si="24"/>
        <v>56.277803864397285</v>
      </c>
      <c r="S147" s="55">
        <f t="shared" si="35"/>
        <v>-0.5266461619267275</v>
      </c>
      <c r="T147" s="53">
        <f t="shared" si="27"/>
        <v>56.136913819919265</v>
      </c>
      <c r="U147" s="53">
        <f t="shared" si="28"/>
        <v>56.59707494473177</v>
      </c>
      <c r="V147" s="53">
        <f t="shared" si="29"/>
        <v>56.91006745347619</v>
      </c>
      <c r="X147" s="56">
        <f t="shared" si="30"/>
        <v>54.7</v>
      </c>
      <c r="Y147" s="50"/>
      <c r="AC147" s="7"/>
      <c r="AD147" s="7"/>
      <c r="AE147" s="50"/>
    </row>
    <row r="148" spans="1:31" ht="12.75">
      <c r="A148" s="42">
        <f t="shared" si="31"/>
        <v>141</v>
      </c>
      <c r="C148" s="57">
        <v>38716</v>
      </c>
      <c r="D148" s="58">
        <v>56.1</v>
      </c>
      <c r="E148" s="58">
        <v>56.69</v>
      </c>
      <c r="F148" s="58">
        <v>55.78</v>
      </c>
      <c r="G148" s="58">
        <v>56.17</v>
      </c>
      <c r="H148" s="59">
        <v>14483800</v>
      </c>
      <c r="I148" s="46">
        <v>54.63</v>
      </c>
      <c r="K148" s="47">
        <f t="shared" si="32"/>
        <v>-0.001279707495429605</v>
      </c>
      <c r="M148" s="29">
        <f t="shared" si="33"/>
        <v>0</v>
      </c>
      <c r="N148" s="108">
        <f t="shared" si="25"/>
        <v>59.0183060615722</v>
      </c>
      <c r="O148" s="108">
        <f t="shared" si="26"/>
        <v>54.04269393842781</v>
      </c>
      <c r="P148" s="27">
        <f t="shared" si="34"/>
        <v>141</v>
      </c>
      <c r="Q148" s="53">
        <f t="shared" si="23"/>
        <v>55.57867190209047</v>
      </c>
      <c r="R148" s="54">
        <f t="shared" si="24"/>
        <v>56.15574431888638</v>
      </c>
      <c r="S148" s="55">
        <f t="shared" si="35"/>
        <v>-0.5770724167959074</v>
      </c>
      <c r="T148" s="53">
        <f t="shared" si="27"/>
        <v>55.99339821802219</v>
      </c>
      <c r="U148" s="53">
        <f t="shared" si="28"/>
        <v>56.519934750820724</v>
      </c>
      <c r="V148" s="53">
        <f t="shared" si="29"/>
        <v>56.8649176029123</v>
      </c>
      <c r="X148" s="56">
        <f t="shared" si="30"/>
        <v>54.63</v>
      </c>
      <c r="Y148" s="50"/>
      <c r="AC148" s="7"/>
      <c r="AD148" s="7"/>
      <c r="AE148" s="50"/>
    </row>
    <row r="149" spans="1:31" ht="12.75">
      <c r="A149" s="42">
        <f t="shared" si="31"/>
        <v>142</v>
      </c>
      <c r="C149" s="57">
        <v>38720</v>
      </c>
      <c r="D149" s="58">
        <v>56.42</v>
      </c>
      <c r="E149" s="58">
        <v>58.47</v>
      </c>
      <c r="F149" s="58">
        <v>56.42</v>
      </c>
      <c r="G149" s="58">
        <v>58.47</v>
      </c>
      <c r="H149" s="59">
        <v>23871000</v>
      </c>
      <c r="I149" s="46">
        <v>56.87</v>
      </c>
      <c r="K149" s="47">
        <f t="shared" si="32"/>
        <v>0.0410031118433094</v>
      </c>
      <c r="M149" s="29">
        <f t="shared" si="33"/>
        <v>1</v>
      </c>
      <c r="N149" s="108">
        <f t="shared" si="25"/>
        <v>58.959094555658545</v>
      </c>
      <c r="O149" s="108">
        <f t="shared" si="26"/>
        <v>54.043905444341455</v>
      </c>
      <c r="P149" s="27">
        <f t="shared" si="34"/>
        <v>142</v>
      </c>
      <c r="Q149" s="53">
        <f t="shared" si="23"/>
        <v>55.77733776330732</v>
      </c>
      <c r="R149" s="54">
        <f t="shared" si="24"/>
        <v>56.208652147117014</v>
      </c>
      <c r="S149" s="55">
        <f t="shared" si="35"/>
        <v>-0.431314383809692</v>
      </c>
      <c r="T149" s="53">
        <f t="shared" si="27"/>
        <v>56.076884102020074</v>
      </c>
      <c r="U149" s="53">
        <f t="shared" si="28"/>
        <v>56.53366279980815</v>
      </c>
      <c r="V149" s="53">
        <f t="shared" si="29"/>
        <v>56.86501824443879</v>
      </c>
      <c r="X149" s="56">
        <f t="shared" si="30"/>
        <v>56.87</v>
      </c>
      <c r="Y149" s="50"/>
      <c r="AC149" s="7"/>
      <c r="AD149" s="7"/>
      <c r="AE149" s="50"/>
    </row>
    <row r="150" spans="1:31" ht="12.75">
      <c r="A150" s="42">
        <f t="shared" si="31"/>
        <v>143</v>
      </c>
      <c r="C150" s="57">
        <v>38721</v>
      </c>
      <c r="D150" s="58">
        <v>58.6</v>
      </c>
      <c r="E150" s="58">
        <v>58.84</v>
      </c>
      <c r="F150" s="58">
        <v>58.06</v>
      </c>
      <c r="G150" s="58">
        <v>58.57</v>
      </c>
      <c r="H150" s="59">
        <v>19086500</v>
      </c>
      <c r="I150" s="46">
        <v>56.96</v>
      </c>
      <c r="K150" s="47">
        <f t="shared" si="32"/>
        <v>0.0015825567082821124</v>
      </c>
      <c r="M150" s="29">
        <f t="shared" si="33"/>
        <v>1</v>
      </c>
      <c r="N150" s="108">
        <f t="shared" si="25"/>
        <v>58.84156349454448</v>
      </c>
      <c r="O150" s="108">
        <f t="shared" si="26"/>
        <v>54.069436505455535</v>
      </c>
      <c r="P150" s="27">
        <f t="shared" si="34"/>
        <v>143</v>
      </c>
      <c r="Q150" s="53">
        <f t="shared" si="23"/>
        <v>55.95928579972158</v>
      </c>
      <c r="R150" s="54">
        <f t="shared" si="24"/>
        <v>56.26430754362686</v>
      </c>
      <c r="S150" s="55">
        <f t="shared" si="35"/>
        <v>-0.3050217439052858</v>
      </c>
      <c r="T150" s="53">
        <f t="shared" si="27"/>
        <v>56.160990378018155</v>
      </c>
      <c r="U150" s="53">
        <f t="shared" si="28"/>
        <v>56.550381905698025</v>
      </c>
      <c r="V150" s="53">
        <f t="shared" si="29"/>
        <v>56.86689907128158</v>
      </c>
      <c r="X150" s="56">
        <f t="shared" si="30"/>
        <v>56.96</v>
      </c>
      <c r="Y150" s="50"/>
      <c r="AC150" s="7"/>
      <c r="AD150" s="7"/>
      <c r="AE150" s="50"/>
    </row>
    <row r="151" spans="1:31" ht="12.75">
      <c r="A151" s="42">
        <f t="shared" si="31"/>
        <v>144</v>
      </c>
      <c r="C151" s="57">
        <v>38722</v>
      </c>
      <c r="D151" s="58">
        <v>58.57</v>
      </c>
      <c r="E151" s="58">
        <v>58.82</v>
      </c>
      <c r="F151" s="58">
        <v>57.87</v>
      </c>
      <c r="G151" s="58">
        <v>58.28</v>
      </c>
      <c r="H151" s="59">
        <v>17158400</v>
      </c>
      <c r="I151" s="46">
        <v>56.68</v>
      </c>
      <c r="K151" s="47">
        <f t="shared" si="32"/>
        <v>-0.004915730337078705</v>
      </c>
      <c r="M151" s="29">
        <f t="shared" si="33"/>
        <v>0</v>
      </c>
      <c r="N151" s="108">
        <f t="shared" si="25"/>
        <v>58.66210966768533</v>
      </c>
      <c r="O151" s="108">
        <f t="shared" si="26"/>
        <v>54.1118903323147</v>
      </c>
      <c r="P151" s="27">
        <f t="shared" si="34"/>
        <v>144</v>
      </c>
      <c r="Q151" s="53">
        <f t="shared" si="23"/>
        <v>56.070164907456714</v>
      </c>
      <c r="R151" s="54">
        <f t="shared" si="24"/>
        <v>56.29509957743228</v>
      </c>
      <c r="S151" s="55">
        <f t="shared" si="35"/>
        <v>-0.22493466997556766</v>
      </c>
      <c r="T151" s="53">
        <f t="shared" si="27"/>
        <v>56.21041986582595</v>
      </c>
      <c r="U151" s="53">
        <f t="shared" si="28"/>
        <v>56.55546496821967</v>
      </c>
      <c r="V151" s="53">
        <f t="shared" si="29"/>
        <v>56.86319809957303</v>
      </c>
      <c r="X151" s="56">
        <f t="shared" si="30"/>
        <v>56.68</v>
      </c>
      <c r="Y151" s="50"/>
      <c r="AC151" s="7"/>
      <c r="AD151" s="7"/>
      <c r="AE151" s="50"/>
    </row>
    <row r="152" spans="1:31" ht="12.75">
      <c r="A152" s="42">
        <f t="shared" si="31"/>
        <v>145</v>
      </c>
      <c r="C152" s="57">
        <v>38723</v>
      </c>
      <c r="D152" s="58">
        <v>58.76</v>
      </c>
      <c r="E152" s="58">
        <v>59.56</v>
      </c>
      <c r="F152" s="58">
        <v>58.76</v>
      </c>
      <c r="G152" s="58">
        <v>59.43</v>
      </c>
      <c r="H152" s="59">
        <v>17368600</v>
      </c>
      <c r="I152" s="46">
        <v>57.8</v>
      </c>
      <c r="K152" s="47">
        <f t="shared" si="32"/>
        <v>0.019760056457304165</v>
      </c>
      <c r="M152" s="29">
        <f t="shared" si="33"/>
        <v>1</v>
      </c>
      <c r="N152" s="108">
        <f t="shared" si="25"/>
        <v>58.72402481643901</v>
      </c>
      <c r="O152" s="108">
        <f t="shared" si="26"/>
        <v>54.089975183560995</v>
      </c>
      <c r="P152" s="27">
        <f t="shared" si="34"/>
        <v>145</v>
      </c>
      <c r="Q152" s="53">
        <f t="shared" si="23"/>
        <v>56.3362933832326</v>
      </c>
      <c r="R152" s="54">
        <f t="shared" si="24"/>
        <v>56.40657368280767</v>
      </c>
      <c r="S152" s="55">
        <f t="shared" si="35"/>
        <v>-0.07028029957506732</v>
      </c>
      <c r="T152" s="53">
        <f t="shared" si="27"/>
        <v>56.361808450033</v>
      </c>
      <c r="U152" s="53">
        <f t="shared" si="28"/>
        <v>56.6042702635836</v>
      </c>
      <c r="V152" s="53">
        <f t="shared" si="29"/>
        <v>56.881748632254755</v>
      </c>
      <c r="X152" s="56">
        <f t="shared" si="30"/>
        <v>57.8</v>
      </c>
      <c r="Y152" s="50"/>
      <c r="AC152" s="7"/>
      <c r="AD152" s="7"/>
      <c r="AE152" s="50"/>
    </row>
    <row r="153" spans="1:31" ht="12.75">
      <c r="A153" s="42">
        <f t="shared" si="31"/>
        <v>146</v>
      </c>
      <c r="C153" s="57">
        <v>38726</v>
      </c>
      <c r="D153" s="58">
        <v>59.8</v>
      </c>
      <c r="E153" s="58">
        <v>59.87</v>
      </c>
      <c r="F153" s="58">
        <v>59.27</v>
      </c>
      <c r="G153" s="58">
        <v>59.4</v>
      </c>
      <c r="H153" s="59">
        <v>17339100</v>
      </c>
      <c r="I153" s="46">
        <v>57.77</v>
      </c>
      <c r="K153" s="47">
        <f t="shared" si="32"/>
        <v>-0.0005190311418683535</v>
      </c>
      <c r="M153" s="29">
        <f t="shared" si="33"/>
        <v>0</v>
      </c>
      <c r="N153" s="108">
        <f t="shared" si="25"/>
        <v>58.720652457712866</v>
      </c>
      <c r="O153" s="108">
        <f t="shared" si="26"/>
        <v>54.091347542287146</v>
      </c>
      <c r="P153" s="27">
        <f t="shared" si="34"/>
        <v>146</v>
      </c>
      <c r="Q153" s="53">
        <f t="shared" si="23"/>
        <v>56.55686363196605</v>
      </c>
      <c r="R153" s="54">
        <f t="shared" si="24"/>
        <v>56.50756822482191</v>
      </c>
      <c r="S153" s="55">
        <f t="shared" si="35"/>
        <v>0.049295407144143155</v>
      </c>
      <c r="T153" s="53">
        <f t="shared" si="27"/>
        <v>56.49592193098224</v>
      </c>
      <c r="U153" s="53">
        <f t="shared" si="28"/>
        <v>56.64998515520777</v>
      </c>
      <c r="V153" s="53">
        <f t="shared" si="29"/>
        <v>56.89933776824971</v>
      </c>
      <c r="X153" s="56">
        <f t="shared" si="30"/>
        <v>57.77</v>
      </c>
      <c r="Y153" s="50"/>
      <c r="AC153" s="7"/>
      <c r="AD153" s="7"/>
      <c r="AE153" s="50"/>
    </row>
    <row r="154" spans="1:31" ht="12.75">
      <c r="A154" s="42">
        <f t="shared" si="31"/>
        <v>147</v>
      </c>
      <c r="C154" s="57">
        <v>38727</v>
      </c>
      <c r="D154" s="58">
        <v>59.2</v>
      </c>
      <c r="E154" s="58">
        <v>60.16</v>
      </c>
      <c r="F154" s="58">
        <v>59.16</v>
      </c>
      <c r="G154" s="58">
        <v>59.86</v>
      </c>
      <c r="H154" s="59">
        <v>17869600</v>
      </c>
      <c r="I154" s="46">
        <v>58.22</v>
      </c>
      <c r="K154" s="47">
        <f t="shared" si="32"/>
        <v>0.007789510126363197</v>
      </c>
      <c r="M154" s="29">
        <f t="shared" si="33"/>
        <v>1</v>
      </c>
      <c r="N154" s="108">
        <f t="shared" si="25"/>
        <v>58.91200712235033</v>
      </c>
      <c r="O154" s="108">
        <f t="shared" si="26"/>
        <v>54.032992877649676</v>
      </c>
      <c r="P154" s="27">
        <f t="shared" si="34"/>
        <v>147</v>
      </c>
      <c r="Q154" s="53">
        <f t="shared" si="23"/>
        <v>56.812730765509734</v>
      </c>
      <c r="R154" s="54">
        <f t="shared" si="24"/>
        <v>56.63441502298325</v>
      </c>
      <c r="S154" s="55">
        <f t="shared" si="35"/>
        <v>0.17831574252648608</v>
      </c>
      <c r="T154" s="53">
        <f t="shared" si="27"/>
        <v>56.660119842317265</v>
      </c>
      <c r="U154" s="53">
        <f t="shared" si="28"/>
        <v>56.71155436480747</v>
      </c>
      <c r="V154" s="53">
        <f t="shared" si="29"/>
        <v>56.925489495611096</v>
      </c>
      <c r="X154" s="56">
        <f t="shared" si="30"/>
        <v>58.22</v>
      </c>
      <c r="Y154" s="50"/>
      <c r="AC154" s="7"/>
      <c r="AD154" s="7"/>
      <c r="AE154" s="50"/>
    </row>
    <row r="155" spans="1:31" ht="12.75">
      <c r="A155" s="42">
        <f t="shared" si="31"/>
        <v>148</v>
      </c>
      <c r="C155" s="57">
        <v>38728</v>
      </c>
      <c r="D155" s="58">
        <v>59.68</v>
      </c>
      <c r="E155" s="58">
        <v>60.49</v>
      </c>
      <c r="F155" s="58">
        <v>59.32</v>
      </c>
      <c r="G155" s="58">
        <v>60.27</v>
      </c>
      <c r="H155" s="59">
        <v>17324500</v>
      </c>
      <c r="I155" s="46">
        <v>58.62</v>
      </c>
      <c r="K155" s="47">
        <f t="shared" si="32"/>
        <v>0.006870491240123622</v>
      </c>
      <c r="M155" s="29">
        <f t="shared" si="33"/>
        <v>1</v>
      </c>
      <c r="N155" s="108">
        <f t="shared" si="25"/>
        <v>59.13701362932371</v>
      </c>
      <c r="O155" s="108">
        <f t="shared" si="26"/>
        <v>53.94598637067626</v>
      </c>
      <c r="P155" s="27">
        <f t="shared" si="34"/>
        <v>148</v>
      </c>
      <c r="Q155" s="53">
        <f t="shared" si="23"/>
        <v>57.09077218620054</v>
      </c>
      <c r="R155" s="54">
        <f t="shared" si="24"/>
        <v>56.781495391651156</v>
      </c>
      <c r="S155" s="55">
        <f t="shared" si="35"/>
        <v>0.3092767945493833</v>
      </c>
      <c r="T155" s="53">
        <f t="shared" si="27"/>
        <v>56.846775095429905</v>
      </c>
      <c r="U155" s="53">
        <f t="shared" si="28"/>
        <v>56.78639537010914</v>
      </c>
      <c r="V155" s="53">
        <f t="shared" si="29"/>
        <v>56.95904415906434</v>
      </c>
      <c r="X155" s="56">
        <f t="shared" si="30"/>
        <v>58.62</v>
      </c>
      <c r="Y155" s="50"/>
      <c r="AC155" s="7"/>
      <c r="AD155" s="7"/>
      <c r="AE155" s="50"/>
    </row>
    <row r="156" spans="1:31" ht="12.75">
      <c r="A156" s="42">
        <f t="shared" si="31"/>
        <v>149</v>
      </c>
      <c r="C156" s="57">
        <v>38729</v>
      </c>
      <c r="D156" s="58">
        <v>60.5</v>
      </c>
      <c r="E156" s="58">
        <v>61</v>
      </c>
      <c r="F156" s="58">
        <v>59.6</v>
      </c>
      <c r="G156" s="58">
        <v>59.64</v>
      </c>
      <c r="H156" s="59">
        <v>21130200</v>
      </c>
      <c r="I156" s="46">
        <v>58</v>
      </c>
      <c r="K156" s="47">
        <f t="shared" si="32"/>
        <v>-0.010576595018764845</v>
      </c>
      <c r="M156" s="29">
        <f t="shared" si="33"/>
        <v>0</v>
      </c>
      <c r="N156" s="108">
        <f t="shared" si="25"/>
        <v>59.21478618489636</v>
      </c>
      <c r="O156" s="108">
        <f t="shared" si="26"/>
        <v>53.92421381510362</v>
      </c>
      <c r="P156" s="27">
        <f t="shared" si="34"/>
        <v>149</v>
      </c>
      <c r="Q156" s="53">
        <f t="shared" si="23"/>
        <v>57.23065338832353</v>
      </c>
      <c r="R156" s="54">
        <f t="shared" si="24"/>
        <v>56.87175499226959</v>
      </c>
      <c r="S156" s="55">
        <f t="shared" si="35"/>
        <v>0.35889839605394513</v>
      </c>
      <c r="T156" s="53">
        <f t="shared" si="27"/>
        <v>56.9566060387223</v>
      </c>
      <c r="U156" s="53">
        <f t="shared" si="28"/>
        <v>56.833987708536235</v>
      </c>
      <c r="V156" s="53">
        <f t="shared" si="29"/>
        <v>56.97965714601356</v>
      </c>
      <c r="X156" s="56">
        <f t="shared" si="30"/>
        <v>58</v>
      </c>
      <c r="Y156" s="50"/>
      <c r="AC156" s="7"/>
      <c r="AD156" s="7"/>
      <c r="AE156" s="50"/>
    </row>
    <row r="157" spans="1:31" ht="12.75">
      <c r="A157" s="42">
        <f t="shared" si="31"/>
        <v>150</v>
      </c>
      <c r="C157" s="57">
        <v>38730</v>
      </c>
      <c r="D157" s="58">
        <v>59.51</v>
      </c>
      <c r="E157" s="58">
        <v>60.99</v>
      </c>
      <c r="F157" s="58">
        <v>59.51</v>
      </c>
      <c r="G157" s="58">
        <v>60.97</v>
      </c>
      <c r="H157" s="59">
        <v>17074400</v>
      </c>
      <c r="I157" s="46">
        <v>59.3</v>
      </c>
      <c r="K157" s="47">
        <f t="shared" si="32"/>
        <v>0.022413793103448265</v>
      </c>
      <c r="M157" s="29">
        <f t="shared" si="33"/>
        <v>1</v>
      </c>
      <c r="N157" s="108">
        <f t="shared" si="25"/>
        <v>59.43991101403857</v>
      </c>
      <c r="O157" s="108">
        <f t="shared" si="26"/>
        <v>53.80708898596143</v>
      </c>
      <c r="P157" s="27">
        <f t="shared" si="34"/>
        <v>150</v>
      </c>
      <c r="Q157" s="53">
        <f t="shared" si="23"/>
        <v>57.54901440550453</v>
      </c>
      <c r="R157" s="54">
        <f t="shared" si="24"/>
        <v>57.05162499284221</v>
      </c>
      <c r="S157" s="55">
        <f t="shared" si="35"/>
        <v>0.4973894126623222</v>
      </c>
      <c r="T157" s="53">
        <f t="shared" si="27"/>
        <v>57.17978641598684</v>
      </c>
      <c r="U157" s="53">
        <f t="shared" si="28"/>
        <v>56.930694072907365</v>
      </c>
      <c r="V157" s="53">
        <f t="shared" si="29"/>
        <v>57.02560452926081</v>
      </c>
      <c r="X157" s="56">
        <f t="shared" si="30"/>
        <v>59.3</v>
      </c>
      <c r="Y157" s="50"/>
      <c r="AC157" s="7"/>
      <c r="AD157" s="7"/>
      <c r="AE157" s="50"/>
    </row>
    <row r="158" spans="1:31" ht="12.75">
      <c r="A158" s="42">
        <f t="shared" si="31"/>
        <v>151</v>
      </c>
      <c r="C158" s="57">
        <v>38734</v>
      </c>
      <c r="D158" s="58">
        <v>61.26</v>
      </c>
      <c r="E158" s="58">
        <v>61.74</v>
      </c>
      <c r="F158" s="58">
        <v>61.08</v>
      </c>
      <c r="G158" s="58">
        <v>61.54</v>
      </c>
      <c r="H158" s="59">
        <v>18190900</v>
      </c>
      <c r="I158" s="46">
        <v>59.85</v>
      </c>
      <c r="K158" s="47">
        <f t="shared" si="32"/>
        <v>0.00927487352445211</v>
      </c>
      <c r="M158" s="29">
        <f t="shared" si="33"/>
        <v>1</v>
      </c>
      <c r="N158" s="108">
        <f t="shared" si="25"/>
        <v>59.83247648326905</v>
      </c>
      <c r="O158" s="108">
        <f t="shared" si="26"/>
        <v>53.613523516730936</v>
      </c>
      <c r="P158" s="27">
        <f t="shared" si="34"/>
        <v>151</v>
      </c>
      <c r="Q158" s="53">
        <f aca="true" t="shared" si="36" ref="Q158:Q221">IF($X158&lt;&gt;"",(1-Q$5)*Q157+Q$5*$X158,"")</f>
        <v>57.90301218927307</v>
      </c>
      <c r="R158" s="54">
        <f aca="true" t="shared" si="37" ref="R158:R221">IF($X158&lt;&gt;"",(1-R$5)*R157+R$5*$X158,"")</f>
        <v>57.25891203040945</v>
      </c>
      <c r="S158" s="55">
        <f t="shared" si="35"/>
        <v>0.6441001588636226</v>
      </c>
      <c r="T158" s="53">
        <f t="shared" si="27"/>
        <v>57.434092471607144</v>
      </c>
      <c r="U158" s="53">
        <f t="shared" si="28"/>
        <v>57.045176658283545</v>
      </c>
      <c r="V158" s="53">
        <f t="shared" si="29"/>
        <v>57.08153315244376</v>
      </c>
      <c r="X158" s="56">
        <f t="shared" si="30"/>
        <v>59.85</v>
      </c>
      <c r="Y158" s="50"/>
      <c r="AC158" s="7"/>
      <c r="AD158" s="7"/>
      <c r="AE158" s="50"/>
    </row>
    <row r="159" spans="1:31" ht="12.75">
      <c r="A159" s="42">
        <f t="shared" si="31"/>
        <v>152</v>
      </c>
      <c r="C159" s="57">
        <v>38735</v>
      </c>
      <c r="D159" s="58">
        <v>61.72</v>
      </c>
      <c r="E159" s="58">
        <v>61.75</v>
      </c>
      <c r="F159" s="58">
        <v>60.12</v>
      </c>
      <c r="G159" s="58">
        <v>60.68</v>
      </c>
      <c r="H159" s="59">
        <v>16182000</v>
      </c>
      <c r="I159" s="46">
        <v>59.01</v>
      </c>
      <c r="K159" s="47">
        <f t="shared" si="32"/>
        <v>-0.01403508771929829</v>
      </c>
      <c r="M159" s="29">
        <f t="shared" si="33"/>
        <v>0</v>
      </c>
      <c r="N159" s="108">
        <f t="shared" si="25"/>
        <v>60.11153338170903</v>
      </c>
      <c r="O159" s="108">
        <f t="shared" si="26"/>
        <v>53.588466618290944</v>
      </c>
      <c r="P159" s="27">
        <f t="shared" si="34"/>
        <v>152</v>
      </c>
      <c r="Q159" s="53">
        <f t="shared" si="36"/>
        <v>58.073318006307986</v>
      </c>
      <c r="R159" s="54">
        <f t="shared" si="37"/>
        <v>57.38862225037912</v>
      </c>
      <c r="S159" s="55">
        <f t="shared" si="35"/>
        <v>0.684695755928864</v>
      </c>
      <c r="T159" s="53">
        <f t="shared" si="27"/>
        <v>57.584178902882655</v>
      </c>
      <c r="U159" s="53">
        <f t="shared" si="28"/>
        <v>57.12222855403713</v>
      </c>
      <c r="V159" s="53">
        <f t="shared" si="29"/>
        <v>57.11972061477161</v>
      </c>
      <c r="X159" s="56">
        <f t="shared" si="30"/>
        <v>59.01</v>
      </c>
      <c r="Y159" s="50"/>
      <c r="AC159" s="7"/>
      <c r="AD159" s="7"/>
      <c r="AE159" s="50"/>
    </row>
    <row r="160" spans="1:31" ht="12.75">
      <c r="A160" s="42">
        <f t="shared" si="31"/>
        <v>153</v>
      </c>
      <c r="C160" s="57">
        <v>38736</v>
      </c>
      <c r="D160" s="58">
        <v>60.68</v>
      </c>
      <c r="E160" s="58">
        <v>61.7</v>
      </c>
      <c r="F160" s="58">
        <v>60.42</v>
      </c>
      <c r="G160" s="58">
        <v>61.5</v>
      </c>
      <c r="H160" s="59">
        <v>18861600</v>
      </c>
      <c r="I160" s="46">
        <v>59.81</v>
      </c>
      <c r="K160" s="47">
        <f t="shared" si="32"/>
        <v>0.013557024233180837</v>
      </c>
      <c r="M160" s="29">
        <f t="shared" si="33"/>
        <v>1</v>
      </c>
      <c r="N160" s="108">
        <f t="shared" si="25"/>
        <v>60.51978033305827</v>
      </c>
      <c r="O160" s="108">
        <f t="shared" si="26"/>
        <v>53.54921966694172</v>
      </c>
      <c r="P160" s="27">
        <f t="shared" si="34"/>
        <v>153</v>
      </c>
      <c r="Q160" s="53">
        <f t="shared" si="36"/>
        <v>58.34049985149137</v>
      </c>
      <c r="R160" s="54">
        <f t="shared" si="37"/>
        <v>57.567983565165854</v>
      </c>
      <c r="S160" s="55">
        <f t="shared" si="35"/>
        <v>0.7725162863255193</v>
      </c>
      <c r="T160" s="53">
        <f t="shared" si="27"/>
        <v>57.796161864512875</v>
      </c>
      <c r="U160" s="53">
        <f t="shared" si="28"/>
        <v>57.22763135583959</v>
      </c>
      <c r="V160" s="53">
        <f t="shared" si="29"/>
        <v>57.17299347388504</v>
      </c>
      <c r="X160" s="56">
        <f t="shared" si="30"/>
        <v>59.81</v>
      </c>
      <c r="Y160" s="50"/>
      <c r="AC160" s="7"/>
      <c r="AD160" s="7"/>
      <c r="AE160" s="50"/>
    </row>
    <row r="161" spans="1:31" ht="12.75">
      <c r="A161" s="42">
        <f t="shared" si="31"/>
        <v>154</v>
      </c>
      <c r="C161" s="57">
        <v>38737</v>
      </c>
      <c r="D161" s="58">
        <v>61.81</v>
      </c>
      <c r="E161" s="58">
        <v>62.06</v>
      </c>
      <c r="F161" s="58">
        <v>60.35</v>
      </c>
      <c r="G161" s="58">
        <v>60.53</v>
      </c>
      <c r="H161" s="59">
        <v>25991100</v>
      </c>
      <c r="I161" s="46">
        <v>58.87</v>
      </c>
      <c r="K161" s="47">
        <f t="shared" si="32"/>
        <v>-0.015716435378699267</v>
      </c>
      <c r="M161" s="29">
        <f t="shared" si="33"/>
        <v>0</v>
      </c>
      <c r="N161" s="108">
        <f t="shared" si="25"/>
        <v>60.71916188501921</v>
      </c>
      <c r="O161" s="108">
        <f t="shared" si="26"/>
        <v>53.60283811498076</v>
      </c>
      <c r="P161" s="27">
        <f t="shared" si="34"/>
        <v>154</v>
      </c>
      <c r="Q161" s="53">
        <f t="shared" si="36"/>
        <v>58.42196141280039</v>
      </c>
      <c r="R161" s="54">
        <f t="shared" si="37"/>
        <v>57.66442922700542</v>
      </c>
      <c r="S161" s="55">
        <f t="shared" si="35"/>
        <v>0.7575321857949717</v>
      </c>
      <c r="T161" s="53">
        <f t="shared" si="27"/>
        <v>57.8984321631307</v>
      </c>
      <c r="U161" s="53">
        <f t="shared" si="28"/>
        <v>57.29203796933608</v>
      </c>
      <c r="V161" s="53">
        <f t="shared" si="29"/>
        <v>57.20659756351108</v>
      </c>
      <c r="X161" s="56">
        <f t="shared" si="30"/>
        <v>58.87</v>
      </c>
      <c r="Y161" s="50"/>
      <c r="AC161" s="7"/>
      <c r="AD161" s="7"/>
      <c r="AE161" s="50"/>
    </row>
    <row r="162" spans="1:31" ht="12.75">
      <c r="A162" s="42">
        <f t="shared" si="31"/>
        <v>155</v>
      </c>
      <c r="C162" s="57">
        <v>38740</v>
      </c>
      <c r="D162" s="58">
        <v>60.53</v>
      </c>
      <c r="E162" s="58">
        <v>61.64</v>
      </c>
      <c r="F162" s="58">
        <v>60.12</v>
      </c>
      <c r="G162" s="58">
        <v>61.2</v>
      </c>
      <c r="H162" s="59">
        <v>19274100</v>
      </c>
      <c r="I162" s="46">
        <v>59.52</v>
      </c>
      <c r="K162" s="47">
        <f t="shared" si="32"/>
        <v>0.011041277390861248</v>
      </c>
      <c r="M162" s="29">
        <f t="shared" si="33"/>
        <v>1</v>
      </c>
      <c r="N162" s="108">
        <f t="shared" si="25"/>
        <v>60.995319062339505</v>
      </c>
      <c r="O162" s="108">
        <f t="shared" si="26"/>
        <v>53.67668093766048</v>
      </c>
      <c r="P162" s="27">
        <f t="shared" si="34"/>
        <v>155</v>
      </c>
      <c r="Q162" s="53">
        <f t="shared" si="36"/>
        <v>58.590890426215715</v>
      </c>
      <c r="R162" s="54">
        <f t="shared" si="37"/>
        <v>57.80187891389391</v>
      </c>
      <c r="S162" s="55">
        <f t="shared" si="35"/>
        <v>0.7890115123218067</v>
      </c>
      <c r="T162" s="53">
        <f t="shared" si="27"/>
        <v>58.05286719521349</v>
      </c>
      <c r="U162" s="53">
        <f t="shared" si="28"/>
        <v>57.379409029362115</v>
      </c>
      <c r="V162" s="53">
        <f t="shared" si="29"/>
        <v>57.25240751274848</v>
      </c>
      <c r="X162" s="56">
        <f t="shared" si="30"/>
        <v>59.52</v>
      </c>
      <c r="Y162" s="50"/>
      <c r="AC162" s="7"/>
      <c r="AD162" s="7"/>
      <c r="AE162" s="50"/>
    </row>
    <row r="163" spans="1:31" ht="12.75">
      <c r="A163" s="42">
        <f t="shared" si="31"/>
        <v>156</v>
      </c>
      <c r="C163" s="57">
        <v>38741</v>
      </c>
      <c r="D163" s="58">
        <v>60.9</v>
      </c>
      <c r="E163" s="58">
        <v>61.53</v>
      </c>
      <c r="F163" s="58">
        <v>60.75</v>
      </c>
      <c r="G163" s="58">
        <v>60.96</v>
      </c>
      <c r="H163" s="59">
        <v>18075000</v>
      </c>
      <c r="I163" s="46">
        <v>59.29</v>
      </c>
      <c r="K163" s="47">
        <f t="shared" si="32"/>
        <v>-0.003864247311827995</v>
      </c>
      <c r="M163" s="29">
        <f t="shared" si="33"/>
        <v>0</v>
      </c>
      <c r="N163" s="108">
        <f t="shared" si="25"/>
        <v>61.17920669730209</v>
      </c>
      <c r="O163" s="108">
        <f t="shared" si="26"/>
        <v>53.86879330269788</v>
      </c>
      <c r="P163" s="27">
        <f t="shared" si="34"/>
        <v>156</v>
      </c>
      <c r="Q163" s="53">
        <f t="shared" si="36"/>
        <v>58.698445745259455</v>
      </c>
      <c r="R163" s="54">
        <f t="shared" si="37"/>
        <v>57.91211010545732</v>
      </c>
      <c r="S163" s="55">
        <f t="shared" si="35"/>
        <v>0.7863356398021324</v>
      </c>
      <c r="T163" s="53">
        <f t="shared" si="27"/>
        <v>58.17068936709792</v>
      </c>
      <c r="U163" s="53">
        <f t="shared" si="28"/>
        <v>57.45433416546557</v>
      </c>
      <c r="V163" s="53">
        <f t="shared" si="29"/>
        <v>57.29275587883267</v>
      </c>
      <c r="X163" s="56">
        <f t="shared" si="30"/>
        <v>59.29</v>
      </c>
      <c r="Y163" s="50"/>
      <c r="AC163" s="7"/>
      <c r="AD163" s="7"/>
      <c r="AE163" s="50"/>
    </row>
    <row r="164" spans="1:31" ht="12.75">
      <c r="A164" s="42">
        <f t="shared" si="31"/>
        <v>157</v>
      </c>
      <c r="C164" s="57">
        <v>38742</v>
      </c>
      <c r="D164" s="58">
        <v>61.34</v>
      </c>
      <c r="E164" s="58">
        <v>61.65</v>
      </c>
      <c r="F164" s="58">
        <v>59.55</v>
      </c>
      <c r="G164" s="58">
        <v>60.21</v>
      </c>
      <c r="H164" s="59">
        <v>24510000</v>
      </c>
      <c r="I164" s="46">
        <v>58.56</v>
      </c>
      <c r="K164" s="47">
        <f t="shared" si="32"/>
        <v>-0.012312362961713563</v>
      </c>
      <c r="M164" s="29">
        <f t="shared" si="33"/>
        <v>0</v>
      </c>
      <c r="N164" s="108">
        <f t="shared" si="25"/>
        <v>61.237547023833216</v>
      </c>
      <c r="O164" s="108">
        <f t="shared" si="26"/>
        <v>54.11345297616678</v>
      </c>
      <c r="P164" s="27">
        <f t="shared" si="34"/>
        <v>157</v>
      </c>
      <c r="Q164" s="53">
        <f t="shared" si="36"/>
        <v>58.677146399834925</v>
      </c>
      <c r="R164" s="54">
        <f t="shared" si="37"/>
        <v>57.96010194949753</v>
      </c>
      <c r="S164" s="55">
        <f t="shared" si="35"/>
        <v>0.7170444503373972</v>
      </c>
      <c r="T164" s="53">
        <f t="shared" si="27"/>
        <v>58.207766570231456</v>
      </c>
      <c r="U164" s="53">
        <f t="shared" si="28"/>
        <v>57.49769360995712</v>
      </c>
      <c r="V164" s="53">
        <f t="shared" si="29"/>
        <v>57.31784982182609</v>
      </c>
      <c r="X164" s="56">
        <f t="shared" si="30"/>
        <v>58.56</v>
      </c>
      <c r="Y164" s="50"/>
      <c r="AC164" s="7"/>
      <c r="AD164" s="7"/>
      <c r="AE164" s="50"/>
    </row>
    <row r="165" spans="1:31" ht="12.75">
      <c r="A165" s="42">
        <f t="shared" si="31"/>
        <v>158</v>
      </c>
      <c r="C165" s="57">
        <v>38743</v>
      </c>
      <c r="D165" s="58">
        <v>60.79</v>
      </c>
      <c r="E165" s="58">
        <v>61.02</v>
      </c>
      <c r="F165" s="58">
        <v>59.57</v>
      </c>
      <c r="G165" s="58">
        <v>59.95</v>
      </c>
      <c r="H165" s="59">
        <v>24559100</v>
      </c>
      <c r="I165" s="46">
        <v>58.3</v>
      </c>
      <c r="K165" s="47">
        <f t="shared" si="32"/>
        <v>-0.0044398907103826435</v>
      </c>
      <c r="M165" s="29">
        <f t="shared" si="33"/>
        <v>0</v>
      </c>
      <c r="N165" s="108">
        <f t="shared" si="25"/>
        <v>61.095960395411986</v>
      </c>
      <c r="O165" s="108">
        <f t="shared" si="26"/>
        <v>54.651039604588014</v>
      </c>
      <c r="P165" s="27">
        <f t="shared" si="34"/>
        <v>158</v>
      </c>
      <c r="Q165" s="53">
        <f t="shared" si="36"/>
        <v>58.6191238767834</v>
      </c>
      <c r="R165" s="54">
        <f t="shared" si="37"/>
        <v>57.98527958286808</v>
      </c>
      <c r="S165" s="55">
        <f t="shared" si="35"/>
        <v>0.6338442939153168</v>
      </c>
      <c r="T165" s="53">
        <f t="shared" si="27"/>
        <v>58.216550706399886</v>
      </c>
      <c r="U165" s="53">
        <f t="shared" si="28"/>
        <v>57.52915660564508</v>
      </c>
      <c r="V165" s="53">
        <f t="shared" si="29"/>
        <v>57.33729834020577</v>
      </c>
      <c r="X165" s="56">
        <f t="shared" si="30"/>
        <v>58.3</v>
      </c>
      <c r="Y165" s="50"/>
      <c r="AC165" s="7"/>
      <c r="AD165" s="7"/>
      <c r="AE165" s="50"/>
    </row>
    <row r="166" spans="1:31" ht="12.75">
      <c r="A166" s="42">
        <f t="shared" si="31"/>
        <v>159</v>
      </c>
      <c r="C166" s="57">
        <v>38744</v>
      </c>
      <c r="D166" s="58">
        <v>60.36</v>
      </c>
      <c r="E166" s="58">
        <v>61.53</v>
      </c>
      <c r="F166" s="58">
        <v>60.31</v>
      </c>
      <c r="G166" s="58">
        <v>61.29</v>
      </c>
      <c r="H166" s="59">
        <v>21407300</v>
      </c>
      <c r="I166" s="46">
        <v>59.61</v>
      </c>
      <c r="K166" s="47">
        <f t="shared" si="32"/>
        <v>0.022469982847341363</v>
      </c>
      <c r="M166" s="29">
        <f t="shared" si="33"/>
        <v>1</v>
      </c>
      <c r="N166" s="108">
        <f t="shared" si="25"/>
        <v>61.07581144792095</v>
      </c>
      <c r="O166" s="108">
        <f t="shared" si="26"/>
        <v>55.16118855207905</v>
      </c>
      <c r="P166" s="27">
        <f t="shared" si="34"/>
        <v>159</v>
      </c>
      <c r="Q166" s="53">
        <f t="shared" si="36"/>
        <v>58.77156635727826</v>
      </c>
      <c r="R166" s="54">
        <f t="shared" si="37"/>
        <v>58.10562924339637</v>
      </c>
      <c r="S166" s="55">
        <f t="shared" si="35"/>
        <v>0.6659371138818884</v>
      </c>
      <c r="T166" s="53">
        <f t="shared" si="27"/>
        <v>58.34926016293323</v>
      </c>
      <c r="U166" s="53">
        <f t="shared" si="28"/>
        <v>57.610758307384486</v>
      </c>
      <c r="V166" s="53">
        <f t="shared" si="29"/>
        <v>57.38230233346902</v>
      </c>
      <c r="X166" s="56">
        <f t="shared" si="30"/>
        <v>59.61</v>
      </c>
      <c r="Y166" s="50"/>
      <c r="AC166" s="7"/>
      <c r="AD166" s="7"/>
      <c r="AE166" s="50"/>
    </row>
    <row r="167" spans="1:31" ht="12.75">
      <c r="A167" s="42">
        <f t="shared" si="31"/>
        <v>160</v>
      </c>
      <c r="C167" s="57">
        <v>38747</v>
      </c>
      <c r="D167" s="58">
        <v>62.88</v>
      </c>
      <c r="E167" s="58">
        <v>63.96</v>
      </c>
      <c r="F167" s="58">
        <v>62.79</v>
      </c>
      <c r="G167" s="58">
        <v>63.11</v>
      </c>
      <c r="H167" s="59">
        <v>29442500</v>
      </c>
      <c r="I167" s="46">
        <v>61.38</v>
      </c>
      <c r="K167" s="47">
        <f t="shared" si="32"/>
        <v>0.029693004529441458</v>
      </c>
      <c r="M167" s="29">
        <f t="shared" si="33"/>
        <v>1</v>
      </c>
      <c r="N167" s="108">
        <f t="shared" si="25"/>
        <v>61.29674242989315</v>
      </c>
      <c r="O167" s="108">
        <f t="shared" si="26"/>
        <v>55.60825757010685</v>
      </c>
      <c r="P167" s="27">
        <f t="shared" si="34"/>
        <v>160</v>
      </c>
      <c r="Q167" s="53">
        <f t="shared" si="36"/>
        <v>59.172863840773914</v>
      </c>
      <c r="R167" s="54">
        <f t="shared" si="37"/>
        <v>58.34817522536701</v>
      </c>
      <c r="S167" s="55">
        <f t="shared" si="35"/>
        <v>0.824688615406906</v>
      </c>
      <c r="T167" s="53">
        <f t="shared" si="27"/>
        <v>58.63790205217769</v>
      </c>
      <c r="U167" s="53">
        <f t="shared" si="28"/>
        <v>57.7585717070949</v>
      </c>
      <c r="V167" s="53">
        <f t="shared" si="29"/>
        <v>57.461464663499335</v>
      </c>
      <c r="X167" s="56">
        <f t="shared" si="30"/>
        <v>61.38</v>
      </c>
      <c r="Y167" s="50"/>
      <c r="AC167" s="7"/>
      <c r="AD167" s="7"/>
      <c r="AE167" s="50"/>
    </row>
    <row r="168" spans="1:31" ht="12.75">
      <c r="A168" s="42">
        <f t="shared" si="31"/>
        <v>161</v>
      </c>
      <c r="C168" s="57">
        <v>38748</v>
      </c>
      <c r="D168" s="58">
        <v>62.75</v>
      </c>
      <c r="E168" s="58">
        <v>63.45</v>
      </c>
      <c r="F168" s="58">
        <v>62.3</v>
      </c>
      <c r="G168" s="58">
        <v>62.75</v>
      </c>
      <c r="H168" s="59">
        <v>24268400</v>
      </c>
      <c r="I168" s="46">
        <v>61.03</v>
      </c>
      <c r="K168" s="47">
        <f t="shared" si="32"/>
        <v>-0.005702183121538029</v>
      </c>
      <c r="M168" s="29">
        <f t="shared" si="33"/>
        <v>0</v>
      </c>
      <c r="N168" s="108">
        <f t="shared" si="25"/>
        <v>61.2395863381738</v>
      </c>
      <c r="O168" s="108">
        <f t="shared" si="26"/>
        <v>56.30541366182619</v>
      </c>
      <c r="P168" s="27">
        <f t="shared" si="34"/>
        <v>161</v>
      </c>
      <c r="Q168" s="53">
        <f t="shared" si="36"/>
        <v>59.45857709603947</v>
      </c>
      <c r="R168" s="54">
        <f t="shared" si="37"/>
        <v>58.54682891237686</v>
      </c>
      <c r="S168" s="55">
        <f t="shared" si="35"/>
        <v>0.9117481836626098</v>
      </c>
      <c r="T168" s="53">
        <f t="shared" si="27"/>
        <v>58.865720904351235</v>
      </c>
      <c r="U168" s="53">
        <f t="shared" si="28"/>
        <v>57.886863012699024</v>
      </c>
      <c r="V168" s="53">
        <f t="shared" si="29"/>
        <v>57.532128729568655</v>
      </c>
      <c r="X168" s="56">
        <f t="shared" si="30"/>
        <v>61.03</v>
      </c>
      <c r="Y168" s="50"/>
      <c r="AC168" s="7"/>
      <c r="AD168" s="7"/>
      <c r="AE168" s="50"/>
    </row>
    <row r="169" spans="1:31" ht="12.75">
      <c r="A169" s="42">
        <f t="shared" si="31"/>
        <v>162</v>
      </c>
      <c r="C169" s="57">
        <v>38749</v>
      </c>
      <c r="D169" s="58">
        <v>62.77</v>
      </c>
      <c r="E169" s="58">
        <v>63.08</v>
      </c>
      <c r="F169" s="58">
        <v>61.91</v>
      </c>
      <c r="G169" s="58">
        <v>61.95</v>
      </c>
      <c r="H169" s="59">
        <v>20586500</v>
      </c>
      <c r="I169" s="46">
        <v>60.25</v>
      </c>
      <c r="K169" s="47">
        <f t="shared" si="32"/>
        <v>-0.012780599705063067</v>
      </c>
      <c r="M169" s="29">
        <f t="shared" si="33"/>
        <v>0</v>
      </c>
      <c r="N169" s="108">
        <f t="shared" si="25"/>
        <v>61.325817722116334</v>
      </c>
      <c r="O169" s="108">
        <f t="shared" si="26"/>
        <v>56.55718227788366</v>
      </c>
      <c r="P169" s="27">
        <f t="shared" si="34"/>
        <v>162</v>
      </c>
      <c r="Q169" s="53">
        <f t="shared" si="36"/>
        <v>59.580334465879545</v>
      </c>
      <c r="R169" s="54">
        <f t="shared" si="37"/>
        <v>58.67298973368228</v>
      </c>
      <c r="S169" s="55">
        <f t="shared" si="35"/>
        <v>0.9073447321972665</v>
      </c>
      <c r="T169" s="53">
        <f t="shared" si="27"/>
        <v>58.99755700869874</v>
      </c>
      <c r="U169" s="53">
        <f t="shared" si="28"/>
        <v>57.97953505141671</v>
      </c>
      <c r="V169" s="53">
        <f t="shared" si="29"/>
        <v>57.58594796264651</v>
      </c>
      <c r="X169" s="56">
        <f t="shared" si="30"/>
        <v>60.25</v>
      </c>
      <c r="Y169" s="50"/>
      <c r="AC169" s="7"/>
      <c r="AD169" s="7"/>
      <c r="AE169" s="50"/>
    </row>
    <row r="170" spans="1:31" ht="12.75">
      <c r="A170" s="42">
        <f t="shared" si="31"/>
        <v>163</v>
      </c>
      <c r="C170" s="57">
        <v>38750</v>
      </c>
      <c r="D170" s="58">
        <v>61.9</v>
      </c>
      <c r="E170" s="58">
        <v>62.29</v>
      </c>
      <c r="F170" s="58">
        <v>61.21</v>
      </c>
      <c r="G170" s="58">
        <v>61.95</v>
      </c>
      <c r="H170" s="59">
        <v>21402900</v>
      </c>
      <c r="I170" s="46">
        <v>60.25</v>
      </c>
      <c r="K170" s="47">
        <f t="shared" si="32"/>
        <v>0</v>
      </c>
      <c r="M170" s="29">
        <f t="shared" si="33"/>
        <v>0</v>
      </c>
      <c r="N170" s="108">
        <f aca="true" t="shared" si="38" ref="N170:N233">IF($G170&lt;&gt;"",AVERAGE($I151:$I170)+$N$5*STDEVP($I151:$I170),"")</f>
        <v>61.371810230360374</v>
      </c>
      <c r="O170" s="108">
        <f aca="true" t="shared" si="39" ref="O170:O233">IF($G170&lt;&gt;"",AVERAGE($I151:$I170)-$N$5*STDEVP($I151:$I170),"")</f>
        <v>56.840189769639615</v>
      </c>
      <c r="P170" s="27">
        <f t="shared" si="34"/>
        <v>163</v>
      </c>
      <c r="Q170" s="53">
        <f t="shared" si="36"/>
        <v>59.6833599326673</v>
      </c>
      <c r="R170" s="54">
        <f t="shared" si="37"/>
        <v>58.78980530896507</v>
      </c>
      <c r="S170" s="55">
        <f t="shared" si="35"/>
        <v>0.8935546237022294</v>
      </c>
      <c r="T170" s="53">
        <f t="shared" si="27"/>
        <v>59.11683729358458</v>
      </c>
      <c r="U170" s="53">
        <f t="shared" si="28"/>
        <v>58.068572892537624</v>
      </c>
      <c r="V170" s="53">
        <f t="shared" si="29"/>
        <v>57.63870146833668</v>
      </c>
      <c r="X170" s="56">
        <f t="shared" si="30"/>
        <v>60.25</v>
      </c>
      <c r="Y170" s="50"/>
      <c r="AC170" s="7"/>
      <c r="AD170" s="7"/>
      <c r="AE170" s="50"/>
    </row>
    <row r="171" spans="1:31" ht="12.75">
      <c r="A171" s="42">
        <f t="shared" si="31"/>
        <v>164</v>
      </c>
      <c r="C171" s="57">
        <v>38751</v>
      </c>
      <c r="D171" s="58">
        <v>61.65</v>
      </c>
      <c r="E171" s="58">
        <v>61.82</v>
      </c>
      <c r="F171" s="58">
        <v>61.03</v>
      </c>
      <c r="G171" s="58">
        <v>61.39</v>
      </c>
      <c r="H171" s="59">
        <v>18829000</v>
      </c>
      <c r="I171" s="46">
        <v>59.71</v>
      </c>
      <c r="K171" s="47">
        <f t="shared" si="32"/>
        <v>-0.008962655601659764</v>
      </c>
      <c r="M171" s="29">
        <f t="shared" si="33"/>
        <v>0</v>
      </c>
      <c r="N171" s="108">
        <f t="shared" si="38"/>
        <v>61.24192812921062</v>
      </c>
      <c r="O171" s="108">
        <f t="shared" si="39"/>
        <v>57.273071870789366</v>
      </c>
      <c r="P171" s="27">
        <f t="shared" si="34"/>
        <v>164</v>
      </c>
      <c r="Q171" s="53">
        <f t="shared" si="36"/>
        <v>59.68745840456464</v>
      </c>
      <c r="R171" s="54">
        <f t="shared" si="37"/>
        <v>58.85796787867136</v>
      </c>
      <c r="S171" s="55">
        <f t="shared" si="35"/>
        <v>0.8294905258932772</v>
      </c>
      <c r="T171" s="53">
        <f t="shared" si="27"/>
        <v>59.17332897990986</v>
      </c>
      <c r="U171" s="53">
        <f t="shared" si="28"/>
        <v>58.13294258302635</v>
      </c>
      <c r="V171" s="53">
        <f t="shared" si="29"/>
        <v>57.67971728084486</v>
      </c>
      <c r="X171" s="56">
        <f t="shared" si="30"/>
        <v>59.71</v>
      </c>
      <c r="Y171" s="50"/>
      <c r="AC171" s="7"/>
      <c r="AD171" s="7"/>
      <c r="AE171" s="50"/>
    </row>
    <row r="172" spans="1:31" ht="12.75">
      <c r="A172" s="42">
        <f t="shared" si="31"/>
        <v>165</v>
      </c>
      <c r="C172" s="57">
        <v>38754</v>
      </c>
      <c r="D172" s="58">
        <v>61.7</v>
      </c>
      <c r="E172" s="58">
        <v>62.61</v>
      </c>
      <c r="F172" s="58">
        <v>61.65</v>
      </c>
      <c r="G172" s="58">
        <v>61.97</v>
      </c>
      <c r="H172" s="59">
        <v>18758800</v>
      </c>
      <c r="I172" s="46">
        <v>60.27</v>
      </c>
      <c r="K172" s="47">
        <f t="shared" si="32"/>
        <v>0.009378663540445586</v>
      </c>
      <c r="M172" s="29">
        <f t="shared" si="33"/>
        <v>1</v>
      </c>
      <c r="N172" s="108">
        <f t="shared" si="38"/>
        <v>61.293358752954155</v>
      </c>
      <c r="O172" s="108">
        <f t="shared" si="39"/>
        <v>57.46864124704583</v>
      </c>
      <c r="P172" s="27">
        <f t="shared" si="34"/>
        <v>165</v>
      </c>
      <c r="Q172" s="53">
        <f t="shared" si="36"/>
        <v>59.77708018847777</v>
      </c>
      <c r="R172" s="54">
        <f t="shared" si="37"/>
        <v>58.96256285062163</v>
      </c>
      <c r="S172" s="55">
        <f t="shared" si="35"/>
        <v>0.8145173378561381</v>
      </c>
      <c r="T172" s="53">
        <f t="shared" si="27"/>
        <v>59.27777383896607</v>
      </c>
      <c r="U172" s="53">
        <f t="shared" si="28"/>
        <v>58.21674875624101</v>
      </c>
      <c r="V172" s="53">
        <f t="shared" si="29"/>
        <v>57.73101000795684</v>
      </c>
      <c r="X172" s="56">
        <f t="shared" si="30"/>
        <v>60.27</v>
      </c>
      <c r="Y172" s="50"/>
      <c r="AC172" s="7"/>
      <c r="AD172" s="7"/>
      <c r="AE172" s="50"/>
    </row>
    <row r="173" spans="1:31" ht="12.75">
      <c r="A173" s="42">
        <f t="shared" si="31"/>
        <v>166</v>
      </c>
      <c r="C173" s="57">
        <v>38755</v>
      </c>
      <c r="D173" s="58">
        <v>61.59</v>
      </c>
      <c r="E173" s="58">
        <v>61.85</v>
      </c>
      <c r="F173" s="58">
        <v>60.4</v>
      </c>
      <c r="G173" s="58">
        <v>60.55</v>
      </c>
      <c r="H173" s="59">
        <v>21134000</v>
      </c>
      <c r="I173" s="46">
        <v>58.89</v>
      </c>
      <c r="K173" s="47">
        <f t="shared" si="32"/>
        <v>-0.022896963663514236</v>
      </c>
      <c r="M173" s="29">
        <f t="shared" si="33"/>
        <v>0</v>
      </c>
      <c r="N173" s="108">
        <f t="shared" si="38"/>
        <v>61.21849487790384</v>
      </c>
      <c r="O173" s="108">
        <f t="shared" si="39"/>
        <v>57.65550512209616</v>
      </c>
      <c r="P173" s="27">
        <f t="shared" si="34"/>
        <v>166</v>
      </c>
      <c r="Q173" s="53">
        <f t="shared" si="36"/>
        <v>59.640606313327346</v>
      </c>
      <c r="R173" s="54">
        <f t="shared" si="37"/>
        <v>58.95718782464966</v>
      </c>
      <c r="S173" s="55">
        <f t="shared" si="35"/>
        <v>0.6834184886776882</v>
      </c>
      <c r="T173" s="53">
        <f t="shared" si="27"/>
        <v>59.24084299715978</v>
      </c>
      <c r="U173" s="53">
        <f t="shared" si="28"/>
        <v>58.24315076580019</v>
      </c>
      <c r="V173" s="53">
        <f t="shared" si="29"/>
        <v>57.75396030482898</v>
      </c>
      <c r="X173" s="56">
        <f t="shared" si="30"/>
        <v>58.89</v>
      </c>
      <c r="Y173" s="50"/>
      <c r="AC173" s="7"/>
      <c r="AD173" s="7"/>
      <c r="AE173" s="50"/>
    </row>
    <row r="174" spans="1:31" ht="12.75">
      <c r="A174" s="42">
        <f t="shared" si="31"/>
        <v>167</v>
      </c>
      <c r="C174" s="57">
        <v>38756</v>
      </c>
      <c r="D174" s="58">
        <v>60</v>
      </c>
      <c r="E174" s="58">
        <v>60.64</v>
      </c>
      <c r="F174" s="58">
        <v>59.68</v>
      </c>
      <c r="G174" s="58">
        <v>60.39</v>
      </c>
      <c r="H174" s="59">
        <v>21982500</v>
      </c>
      <c r="I174" s="46">
        <v>59.04</v>
      </c>
      <c r="K174" s="47">
        <f t="shared" si="32"/>
        <v>0.0025471217524197787</v>
      </c>
      <c r="M174" s="29">
        <f t="shared" si="33"/>
        <v>1</v>
      </c>
      <c r="N174" s="108">
        <f t="shared" si="38"/>
        <v>61.1816149799764</v>
      </c>
      <c r="O174" s="108">
        <f t="shared" si="39"/>
        <v>57.77438502002359</v>
      </c>
      <c r="P174" s="27">
        <f t="shared" si="34"/>
        <v>167</v>
      </c>
      <c r="Q174" s="53">
        <f t="shared" si="36"/>
        <v>59.54820534204622</v>
      </c>
      <c r="R174" s="54">
        <f t="shared" si="37"/>
        <v>58.96332205986079</v>
      </c>
      <c r="S174" s="55">
        <f t="shared" si="35"/>
        <v>0.5848832821854231</v>
      </c>
      <c r="T174" s="53">
        <f t="shared" si="27"/>
        <v>59.221715092668376</v>
      </c>
      <c r="U174" s="53">
        <f t="shared" si="28"/>
        <v>58.27439975537665</v>
      </c>
      <c r="V174" s="53">
        <f t="shared" si="29"/>
        <v>57.77942643740662</v>
      </c>
      <c r="X174" s="56">
        <f t="shared" si="30"/>
        <v>59.04</v>
      </c>
      <c r="Y174" s="50"/>
      <c r="AC174" s="7"/>
      <c r="AD174" s="7"/>
      <c r="AE174" s="50"/>
    </row>
    <row r="175" spans="1:31" ht="12.75">
      <c r="A175" s="42">
        <f t="shared" si="31"/>
        <v>168</v>
      </c>
      <c r="C175" s="57">
        <v>38757</v>
      </c>
      <c r="D175" s="58">
        <v>60.55</v>
      </c>
      <c r="E175" s="58">
        <v>61.39</v>
      </c>
      <c r="F175" s="58">
        <v>59.74</v>
      </c>
      <c r="G175" s="58">
        <v>59.92</v>
      </c>
      <c r="H175" s="59">
        <v>22554900</v>
      </c>
      <c r="I175" s="46">
        <v>58.59</v>
      </c>
      <c r="K175" s="47">
        <f t="shared" si="32"/>
        <v>-0.007621951219512146</v>
      </c>
      <c r="M175" s="29">
        <f t="shared" si="33"/>
        <v>0</v>
      </c>
      <c r="N175" s="108">
        <f t="shared" si="38"/>
        <v>61.183184212149584</v>
      </c>
      <c r="O175" s="108">
        <f t="shared" si="39"/>
        <v>57.76981578785042</v>
      </c>
      <c r="P175" s="27">
        <f t="shared" si="34"/>
        <v>168</v>
      </c>
      <c r="Q175" s="53">
        <f t="shared" si="36"/>
        <v>59.40078913557757</v>
      </c>
      <c r="R175" s="54">
        <f t="shared" si="37"/>
        <v>58.93566857394518</v>
      </c>
      <c r="S175" s="55">
        <f t="shared" si="35"/>
        <v>0.46512056163238924</v>
      </c>
      <c r="T175" s="53">
        <f t="shared" si="27"/>
        <v>59.16155175050948</v>
      </c>
      <c r="U175" s="53">
        <f t="shared" si="28"/>
        <v>58.28677623555796</v>
      </c>
      <c r="V175" s="53">
        <f t="shared" si="29"/>
        <v>57.795477399042134</v>
      </c>
      <c r="X175" s="56">
        <f t="shared" si="30"/>
        <v>58.59</v>
      </c>
      <c r="Y175" s="50"/>
      <c r="AC175" s="7"/>
      <c r="AD175" s="7"/>
      <c r="AE175" s="50"/>
    </row>
    <row r="176" spans="1:31" ht="12.75">
      <c r="A176" s="42">
        <f t="shared" si="31"/>
        <v>169</v>
      </c>
      <c r="C176" s="57">
        <v>38758</v>
      </c>
      <c r="D176" s="58">
        <v>60.05</v>
      </c>
      <c r="E176" s="58">
        <v>60.49</v>
      </c>
      <c r="F176" s="58">
        <v>58.6</v>
      </c>
      <c r="G176" s="58">
        <v>59.43</v>
      </c>
      <c r="H176" s="59">
        <v>26186400</v>
      </c>
      <c r="I176" s="46">
        <v>58.11</v>
      </c>
      <c r="K176" s="47">
        <f t="shared" si="32"/>
        <v>-0.008192524321556593</v>
      </c>
      <c r="M176" s="29">
        <f t="shared" si="33"/>
        <v>0</v>
      </c>
      <c r="N176" s="108">
        <f t="shared" si="38"/>
        <v>61.17022510347552</v>
      </c>
      <c r="O176" s="108">
        <f t="shared" si="39"/>
        <v>57.79377489652447</v>
      </c>
      <c r="P176" s="27">
        <f t="shared" si="34"/>
        <v>169</v>
      </c>
      <c r="Q176" s="53">
        <f t="shared" si="36"/>
        <v>59.20220619164256</v>
      </c>
      <c r="R176" s="54">
        <f t="shared" si="37"/>
        <v>58.87450793883813</v>
      </c>
      <c r="S176" s="55">
        <f t="shared" si="35"/>
        <v>0.32769825280443143</v>
      </c>
      <c r="T176" s="53">
        <f t="shared" si="27"/>
        <v>59.061403964746674</v>
      </c>
      <c r="U176" s="53">
        <f t="shared" si="28"/>
        <v>58.279843834163536</v>
      </c>
      <c r="V176" s="53">
        <f t="shared" si="29"/>
        <v>57.801705569358134</v>
      </c>
      <c r="X176" s="56">
        <f t="shared" si="30"/>
        <v>58.11</v>
      </c>
      <c r="Y176" s="50"/>
      <c r="AC176" s="7"/>
      <c r="AD176" s="7"/>
      <c r="AE176" s="50"/>
    </row>
    <row r="177" spans="1:31" ht="12.75">
      <c r="A177" s="42">
        <f t="shared" si="31"/>
        <v>170</v>
      </c>
      <c r="C177" s="57">
        <v>38761</v>
      </c>
      <c r="D177" s="58">
        <v>59.43</v>
      </c>
      <c r="E177" s="58">
        <v>60.35</v>
      </c>
      <c r="F177" s="58">
        <v>59.11</v>
      </c>
      <c r="G177" s="58">
        <v>59.6</v>
      </c>
      <c r="H177" s="59">
        <v>16837000</v>
      </c>
      <c r="I177" s="46">
        <v>58.27</v>
      </c>
      <c r="K177" s="47">
        <f t="shared" si="32"/>
        <v>0.0027533987265531135</v>
      </c>
      <c r="M177" s="29">
        <f t="shared" si="33"/>
        <v>1</v>
      </c>
      <c r="N177" s="108">
        <f t="shared" si="38"/>
        <v>61.198736126766924</v>
      </c>
      <c r="O177" s="108">
        <f t="shared" si="39"/>
        <v>57.662263873233066</v>
      </c>
      <c r="P177" s="27">
        <f t="shared" si="34"/>
        <v>170</v>
      </c>
      <c r="Q177" s="53">
        <f t="shared" si="36"/>
        <v>59.05878985446678</v>
      </c>
      <c r="R177" s="54">
        <f t="shared" si="37"/>
        <v>58.82972957299827</v>
      </c>
      <c r="S177" s="55">
        <f t="shared" si="35"/>
        <v>0.22906028146851298</v>
      </c>
      <c r="T177" s="53">
        <f t="shared" si="27"/>
        <v>58.98603215858033</v>
      </c>
      <c r="U177" s="53">
        <f t="shared" si="28"/>
        <v>58.279457801451244</v>
      </c>
      <c r="V177" s="53">
        <f t="shared" si="29"/>
        <v>57.81097872640055</v>
      </c>
      <c r="X177" s="56">
        <f t="shared" si="30"/>
        <v>58.27</v>
      </c>
      <c r="Y177" s="50"/>
      <c r="AC177" s="7"/>
      <c r="AD177" s="7"/>
      <c r="AE177" s="50"/>
    </row>
    <row r="178" spans="1:31" ht="12.75">
      <c r="A178" s="42">
        <f t="shared" si="31"/>
        <v>171</v>
      </c>
      <c r="C178" s="57">
        <v>38762</v>
      </c>
      <c r="D178" s="58">
        <v>59.26</v>
      </c>
      <c r="E178" s="58">
        <v>59.9</v>
      </c>
      <c r="F178" s="58">
        <v>58.8</v>
      </c>
      <c r="G178" s="58">
        <v>59.55</v>
      </c>
      <c r="H178" s="59">
        <v>21022500</v>
      </c>
      <c r="I178" s="46">
        <v>58.22</v>
      </c>
      <c r="K178" s="47">
        <f t="shared" si="32"/>
        <v>-0.0008580744808650564</v>
      </c>
      <c r="M178" s="29">
        <f t="shared" si="33"/>
        <v>0</v>
      </c>
      <c r="N178" s="108">
        <f t="shared" si="38"/>
        <v>61.181472646453614</v>
      </c>
      <c r="O178" s="108">
        <f t="shared" si="39"/>
        <v>57.516527353546394</v>
      </c>
      <c r="P178" s="27">
        <f t="shared" si="34"/>
        <v>171</v>
      </c>
      <c r="Q178" s="53">
        <f t="shared" si="36"/>
        <v>58.929745261471886</v>
      </c>
      <c r="R178" s="54">
        <f t="shared" si="37"/>
        <v>58.784564419442844</v>
      </c>
      <c r="S178" s="55">
        <f t="shared" si="35"/>
        <v>0.1451808420290419</v>
      </c>
      <c r="T178" s="53">
        <f t="shared" si="27"/>
        <v>58.91307671490601</v>
      </c>
      <c r="U178" s="53">
        <f t="shared" si="28"/>
        <v>58.27712612296296</v>
      </c>
      <c r="V178" s="53">
        <f t="shared" si="29"/>
        <v>57.81907815756093</v>
      </c>
      <c r="X178" s="56">
        <f t="shared" si="30"/>
        <v>58.22</v>
      </c>
      <c r="Y178" s="50"/>
      <c r="AC178" s="7"/>
      <c r="AD178" s="7"/>
      <c r="AE178" s="50"/>
    </row>
    <row r="179" spans="1:31" ht="12.75">
      <c r="A179" s="42">
        <f t="shared" si="31"/>
        <v>172</v>
      </c>
      <c r="C179" s="57">
        <v>38763</v>
      </c>
      <c r="D179" s="58">
        <v>59.81</v>
      </c>
      <c r="E179" s="58">
        <v>59.95</v>
      </c>
      <c r="F179" s="58">
        <v>59.05</v>
      </c>
      <c r="G179" s="58">
        <v>59.76</v>
      </c>
      <c r="H179" s="59">
        <v>21669900</v>
      </c>
      <c r="I179" s="46">
        <v>58.43</v>
      </c>
      <c r="K179" s="47">
        <f t="shared" si="32"/>
        <v>0.0036070079010650513</v>
      </c>
      <c r="M179" s="29">
        <f t="shared" si="33"/>
        <v>1</v>
      </c>
      <c r="N179" s="108">
        <f t="shared" si="38"/>
        <v>61.19096766406971</v>
      </c>
      <c r="O179" s="108">
        <f t="shared" si="39"/>
        <v>57.449032335930305</v>
      </c>
      <c r="P179" s="27">
        <f t="shared" si="34"/>
        <v>172</v>
      </c>
      <c r="Q179" s="53">
        <f t="shared" si="36"/>
        <v>58.85286137509159</v>
      </c>
      <c r="R179" s="54">
        <f t="shared" si="37"/>
        <v>58.758300388373</v>
      </c>
      <c r="S179" s="55">
        <f t="shared" si="35"/>
        <v>0.09456098671859081</v>
      </c>
      <c r="T179" s="53">
        <f t="shared" si="27"/>
        <v>58.86706940872448</v>
      </c>
      <c r="U179" s="53">
        <f t="shared" si="28"/>
        <v>58.283121176964414</v>
      </c>
      <c r="V179" s="53">
        <f t="shared" si="29"/>
        <v>57.831175619787444</v>
      </c>
      <c r="X179" s="56">
        <f t="shared" si="30"/>
        <v>58.43</v>
      </c>
      <c r="Y179" s="50"/>
      <c r="AC179" s="7"/>
      <c r="AD179" s="7"/>
      <c r="AE179" s="50"/>
    </row>
    <row r="180" spans="1:31" ht="12.75">
      <c r="A180" s="42">
        <f t="shared" si="31"/>
        <v>173</v>
      </c>
      <c r="C180" s="57">
        <v>38764</v>
      </c>
      <c r="D180" s="58">
        <v>59.9</v>
      </c>
      <c r="E180" s="58">
        <v>60.25</v>
      </c>
      <c r="F180" s="58">
        <v>59.51</v>
      </c>
      <c r="G180" s="58">
        <v>60.25</v>
      </c>
      <c r="H180" s="59">
        <v>20057500</v>
      </c>
      <c r="I180" s="46">
        <v>58.91</v>
      </c>
      <c r="K180" s="47">
        <f t="shared" si="32"/>
        <v>0.008214958069484801</v>
      </c>
      <c r="M180" s="29">
        <f t="shared" si="33"/>
        <v>1</v>
      </c>
      <c r="N180" s="108">
        <f t="shared" si="38"/>
        <v>61.13994503940254</v>
      </c>
      <c r="O180" s="108">
        <f t="shared" si="39"/>
        <v>57.410054960597485</v>
      </c>
      <c r="P180" s="27">
        <f t="shared" si="34"/>
        <v>173</v>
      </c>
      <c r="Q180" s="53">
        <f t="shared" si="36"/>
        <v>58.8616519327698</v>
      </c>
      <c r="R180" s="54">
        <f t="shared" si="37"/>
        <v>58.769537396641674</v>
      </c>
      <c r="S180" s="55">
        <f t="shared" si="35"/>
        <v>0.09211453612812903</v>
      </c>
      <c r="T180" s="53">
        <f t="shared" si="27"/>
        <v>58.87115803646501</v>
      </c>
      <c r="U180" s="53">
        <f t="shared" si="28"/>
        <v>58.307704660220715</v>
      </c>
      <c r="V180" s="53">
        <f t="shared" si="29"/>
        <v>57.852538478801556</v>
      </c>
      <c r="X180" s="56">
        <f t="shared" si="30"/>
        <v>58.91</v>
      </c>
      <c r="Y180" s="50"/>
      <c r="AC180" s="7"/>
      <c r="AD180" s="7"/>
      <c r="AE180" s="50"/>
    </row>
    <row r="181" spans="1:31" ht="12.75">
      <c r="A181" s="42">
        <f t="shared" si="31"/>
        <v>174</v>
      </c>
      <c r="C181" s="57">
        <v>38765</v>
      </c>
      <c r="D181" s="58">
        <v>60.37</v>
      </c>
      <c r="E181" s="58">
        <v>60.68</v>
      </c>
      <c r="F181" s="58">
        <v>60.21</v>
      </c>
      <c r="G181" s="58">
        <v>60.55</v>
      </c>
      <c r="H181" s="59">
        <v>19198900</v>
      </c>
      <c r="I181" s="46">
        <v>59.2</v>
      </c>
      <c r="K181" s="47">
        <f t="shared" si="32"/>
        <v>0.004922763537599906</v>
      </c>
      <c r="M181" s="29">
        <f t="shared" si="33"/>
        <v>1</v>
      </c>
      <c r="N181" s="108">
        <f t="shared" si="38"/>
        <v>61.14763873403707</v>
      </c>
      <c r="O181" s="108">
        <f t="shared" si="39"/>
        <v>57.43536126596294</v>
      </c>
      <c r="P181" s="27">
        <f t="shared" si="34"/>
        <v>174</v>
      </c>
      <c r="Q181" s="53">
        <f t="shared" si="36"/>
        <v>58.91370548157445</v>
      </c>
      <c r="R181" s="54">
        <f t="shared" si="37"/>
        <v>58.801423515408956</v>
      </c>
      <c r="S181" s="55">
        <f t="shared" si="35"/>
        <v>0.11228196616549724</v>
      </c>
      <c r="T181" s="53">
        <f t="shared" si="27"/>
        <v>58.90247631870644</v>
      </c>
      <c r="U181" s="53">
        <f t="shared" si="28"/>
        <v>58.342696634329705</v>
      </c>
      <c r="V181" s="53">
        <f t="shared" si="29"/>
        <v>57.87922088516192</v>
      </c>
      <c r="X181" s="56">
        <f t="shared" si="30"/>
        <v>59.2</v>
      </c>
      <c r="Y181" s="50"/>
      <c r="AC181" s="7"/>
      <c r="AD181" s="7"/>
      <c r="AE181" s="50"/>
    </row>
    <row r="182" spans="1:31" ht="12.75">
      <c r="A182" s="42">
        <f t="shared" si="31"/>
        <v>175</v>
      </c>
      <c r="C182" s="57">
        <v>38769</v>
      </c>
      <c r="D182" s="58">
        <v>61</v>
      </c>
      <c r="E182" s="58">
        <v>61.3</v>
      </c>
      <c r="F182" s="58">
        <v>60.65</v>
      </c>
      <c r="G182" s="58">
        <v>60.76</v>
      </c>
      <c r="H182" s="59">
        <v>17650700</v>
      </c>
      <c r="I182" s="46">
        <v>59.41</v>
      </c>
      <c r="K182" s="47">
        <f t="shared" si="32"/>
        <v>0.0035472972972971917</v>
      </c>
      <c r="M182" s="29">
        <f t="shared" si="33"/>
        <v>1</v>
      </c>
      <c r="N182" s="108">
        <f t="shared" si="38"/>
        <v>61.140048543052515</v>
      </c>
      <c r="O182" s="108">
        <f t="shared" si="39"/>
        <v>57.43195145694749</v>
      </c>
      <c r="P182" s="27">
        <f t="shared" si="34"/>
        <v>175</v>
      </c>
      <c r="Q182" s="53">
        <f t="shared" si="36"/>
        <v>58.990058484409154</v>
      </c>
      <c r="R182" s="54">
        <f t="shared" si="37"/>
        <v>58.84650325500829</v>
      </c>
      <c r="S182" s="55">
        <f t="shared" si="35"/>
        <v>0.1435552294008673</v>
      </c>
      <c r="T182" s="53">
        <f t="shared" si="27"/>
        <v>58.95081190740106</v>
      </c>
      <c r="U182" s="53">
        <f t="shared" si="28"/>
        <v>58.38455166827756</v>
      </c>
      <c r="V182" s="53">
        <f t="shared" si="29"/>
        <v>57.90953334288148</v>
      </c>
      <c r="X182" s="56">
        <f t="shared" si="30"/>
        <v>59.41</v>
      </c>
      <c r="Y182" s="50"/>
      <c r="AC182" s="7"/>
      <c r="AD182" s="7"/>
      <c r="AE182" s="50"/>
    </row>
    <row r="183" spans="1:31" ht="12.75">
      <c r="A183" s="42">
        <f t="shared" si="31"/>
        <v>176</v>
      </c>
      <c r="C183" s="57">
        <v>38770</v>
      </c>
      <c r="D183" s="58">
        <v>60.6</v>
      </c>
      <c r="E183" s="58">
        <v>60.74</v>
      </c>
      <c r="F183" s="58">
        <v>59.96</v>
      </c>
      <c r="G183" s="58">
        <v>60.26</v>
      </c>
      <c r="H183" s="59">
        <v>15694500</v>
      </c>
      <c r="I183" s="46">
        <v>58.92</v>
      </c>
      <c r="K183" s="47">
        <f t="shared" si="32"/>
        <v>-0.0082477697357346</v>
      </c>
      <c r="M183" s="29">
        <f t="shared" si="33"/>
        <v>0</v>
      </c>
      <c r="N183" s="108">
        <f t="shared" si="38"/>
        <v>61.12839091566142</v>
      </c>
      <c r="O183" s="108">
        <f t="shared" si="39"/>
        <v>57.40660908433859</v>
      </c>
      <c r="P183" s="27">
        <f t="shared" si="34"/>
        <v>176</v>
      </c>
      <c r="Q183" s="53">
        <f t="shared" si="36"/>
        <v>58.979280256038514</v>
      </c>
      <c r="R183" s="54">
        <f t="shared" si="37"/>
        <v>58.85194745834101</v>
      </c>
      <c r="S183" s="55">
        <f t="shared" si="35"/>
        <v>0.12733279769750538</v>
      </c>
      <c r="T183" s="53">
        <f t="shared" si="27"/>
        <v>58.94787744002953</v>
      </c>
      <c r="U183" s="53">
        <f t="shared" si="28"/>
        <v>58.405549642070596</v>
      </c>
      <c r="V183" s="53">
        <f t="shared" si="29"/>
        <v>57.9295425836165</v>
      </c>
      <c r="X183" s="56">
        <f t="shared" si="30"/>
        <v>58.92</v>
      </c>
      <c r="Y183" s="50"/>
      <c r="AC183" s="7"/>
      <c r="AD183" s="7"/>
      <c r="AE183" s="50"/>
    </row>
    <row r="184" spans="1:31" ht="12.75">
      <c r="A184" s="42">
        <f t="shared" si="31"/>
        <v>177</v>
      </c>
      <c r="C184" s="57">
        <v>38771</v>
      </c>
      <c r="D184" s="58">
        <v>60.01</v>
      </c>
      <c r="E184" s="58">
        <v>60.54</v>
      </c>
      <c r="F184" s="58">
        <v>59.63</v>
      </c>
      <c r="G184" s="58">
        <v>59.83</v>
      </c>
      <c r="H184" s="59">
        <v>17732100</v>
      </c>
      <c r="I184" s="46">
        <v>58.5</v>
      </c>
      <c r="K184" s="47">
        <f t="shared" si="32"/>
        <v>-0.007128309572301483</v>
      </c>
      <c r="M184" s="29">
        <f t="shared" si="33"/>
        <v>0</v>
      </c>
      <c r="N184" s="108">
        <f t="shared" si="38"/>
        <v>61.130130992452415</v>
      </c>
      <c r="O184" s="108">
        <f t="shared" si="39"/>
        <v>57.39886900754758</v>
      </c>
      <c r="P184" s="27">
        <f t="shared" si="34"/>
        <v>177</v>
      </c>
      <c r="Q184" s="53">
        <f t="shared" si="36"/>
        <v>58.90554483203259</v>
      </c>
      <c r="R184" s="54">
        <f t="shared" si="37"/>
        <v>58.82587727624168</v>
      </c>
      <c r="S184" s="55">
        <f t="shared" si="35"/>
        <v>0.07966755579091256</v>
      </c>
      <c r="T184" s="53">
        <f t="shared" si="27"/>
        <v>58.905222445741</v>
      </c>
      <c r="U184" s="53">
        <f t="shared" si="28"/>
        <v>58.40925357767568</v>
      </c>
      <c r="V184" s="53">
        <f t="shared" si="29"/>
        <v>57.940838770079544</v>
      </c>
      <c r="X184" s="56">
        <f t="shared" si="30"/>
        <v>58.5</v>
      </c>
      <c r="Y184" s="50"/>
      <c r="AC184" s="7"/>
      <c r="AD184" s="7"/>
      <c r="AE184" s="50"/>
    </row>
    <row r="185" spans="1:31" ht="12.75">
      <c r="A185" s="42">
        <f t="shared" si="31"/>
        <v>178</v>
      </c>
      <c r="C185" s="57">
        <v>38772</v>
      </c>
      <c r="D185" s="58">
        <v>60.34</v>
      </c>
      <c r="E185" s="58">
        <v>60.73</v>
      </c>
      <c r="F185" s="58">
        <v>60.18</v>
      </c>
      <c r="G185" s="58">
        <v>60.42</v>
      </c>
      <c r="H185" s="59">
        <v>13178800</v>
      </c>
      <c r="I185" s="46">
        <v>59.07</v>
      </c>
      <c r="K185" s="47">
        <f t="shared" si="32"/>
        <v>0.009743589743589798</v>
      </c>
      <c r="M185" s="29">
        <f t="shared" si="33"/>
        <v>1</v>
      </c>
      <c r="N185" s="108">
        <f t="shared" si="38"/>
        <v>61.11853408120018</v>
      </c>
      <c r="O185" s="108">
        <f t="shared" si="39"/>
        <v>57.48746591879981</v>
      </c>
      <c r="P185" s="27">
        <f t="shared" si="34"/>
        <v>178</v>
      </c>
      <c r="Q185" s="53">
        <f t="shared" si="36"/>
        <v>58.930845627104496</v>
      </c>
      <c r="R185" s="54">
        <f t="shared" si="37"/>
        <v>58.843960440964516</v>
      </c>
      <c r="S185" s="55">
        <f t="shared" si="35"/>
        <v>0.08688518613998042</v>
      </c>
      <c r="T185" s="53">
        <f t="shared" si="27"/>
        <v>58.920915546146624</v>
      </c>
      <c r="U185" s="53">
        <f t="shared" si="28"/>
        <v>58.435165202080555</v>
      </c>
      <c r="V185" s="53">
        <f t="shared" si="29"/>
        <v>57.9631983983948</v>
      </c>
      <c r="X185" s="56">
        <f t="shared" si="30"/>
        <v>59.07</v>
      </c>
      <c r="Y185" s="50"/>
      <c r="AC185" s="7"/>
      <c r="AD185" s="7"/>
      <c r="AE185" s="50"/>
    </row>
    <row r="186" spans="1:31" ht="12.75">
      <c r="A186" s="42">
        <f t="shared" si="31"/>
        <v>179</v>
      </c>
      <c r="C186" s="57">
        <v>38775</v>
      </c>
      <c r="D186" s="58">
        <v>60.2</v>
      </c>
      <c r="E186" s="58">
        <v>60.52</v>
      </c>
      <c r="F186" s="58">
        <v>59.9</v>
      </c>
      <c r="G186" s="58">
        <v>59.92</v>
      </c>
      <c r="H186" s="59">
        <v>12549500</v>
      </c>
      <c r="I186" s="46">
        <v>58.59</v>
      </c>
      <c r="K186" s="47">
        <f t="shared" si="32"/>
        <v>-0.008125952260030433</v>
      </c>
      <c r="M186" s="29">
        <f t="shared" si="33"/>
        <v>0</v>
      </c>
      <c r="N186" s="108">
        <f t="shared" si="38"/>
        <v>61.087370262373476</v>
      </c>
      <c r="O186" s="108">
        <f t="shared" si="39"/>
        <v>57.4166297376265</v>
      </c>
      <c r="P186" s="27">
        <f t="shared" si="34"/>
        <v>179</v>
      </c>
      <c r="Q186" s="53">
        <f t="shared" si="36"/>
        <v>58.878407838319184</v>
      </c>
      <c r="R186" s="54">
        <f t="shared" si="37"/>
        <v>58.825148556448625</v>
      </c>
      <c r="S186" s="55">
        <f t="shared" si="35"/>
        <v>0.053259281870559505</v>
      </c>
      <c r="T186" s="53">
        <f t="shared" si="27"/>
        <v>58.88939977984695</v>
      </c>
      <c r="U186" s="53">
        <f t="shared" si="28"/>
        <v>58.44123715494014</v>
      </c>
      <c r="V186" s="53">
        <f t="shared" si="29"/>
        <v>57.97561031129788</v>
      </c>
      <c r="X186" s="56">
        <f t="shared" si="30"/>
        <v>58.59</v>
      </c>
      <c r="Y186" s="50"/>
      <c r="AC186" s="7"/>
      <c r="AD186" s="7"/>
      <c r="AE186" s="50"/>
    </row>
    <row r="187" spans="1:31" ht="12.75">
      <c r="A187" s="42">
        <f t="shared" si="31"/>
        <v>180</v>
      </c>
      <c r="C187" s="57">
        <v>38776</v>
      </c>
      <c r="D187" s="58">
        <v>59.52</v>
      </c>
      <c r="E187" s="58">
        <v>59.75</v>
      </c>
      <c r="F187" s="58">
        <v>59.1</v>
      </c>
      <c r="G187" s="58">
        <v>59.37</v>
      </c>
      <c r="H187" s="59">
        <v>19191800</v>
      </c>
      <c r="I187" s="46">
        <v>58.05</v>
      </c>
      <c r="K187" s="47">
        <f t="shared" si="32"/>
        <v>-0.009216589861751223</v>
      </c>
      <c r="M187" s="29">
        <f t="shared" si="33"/>
        <v>0</v>
      </c>
      <c r="N187" s="108">
        <f t="shared" si="38"/>
        <v>60.710608919427855</v>
      </c>
      <c r="O187" s="108">
        <f t="shared" si="39"/>
        <v>57.46039108057212</v>
      </c>
      <c r="P187" s="27">
        <f t="shared" si="34"/>
        <v>180</v>
      </c>
      <c r="Q187" s="53">
        <f t="shared" si="36"/>
        <v>58.75096047857777</v>
      </c>
      <c r="R187" s="54">
        <f t="shared" si="37"/>
        <v>58.76773014485983</v>
      </c>
      <c r="S187" s="55">
        <f t="shared" si="35"/>
        <v>-0.016769666282065998</v>
      </c>
      <c r="T187" s="53">
        <f t="shared" si="27"/>
        <v>58.809456943671044</v>
      </c>
      <c r="U187" s="53">
        <f t="shared" si="28"/>
        <v>58.42589452141308</v>
      </c>
      <c r="V187" s="53">
        <f t="shared" si="29"/>
        <v>57.9770833744405</v>
      </c>
      <c r="X187" s="56">
        <f t="shared" si="30"/>
        <v>58.05</v>
      </c>
      <c r="Y187" s="50"/>
      <c r="AC187" s="7"/>
      <c r="AD187" s="7"/>
      <c r="AE187" s="50"/>
    </row>
    <row r="188" spans="1:31" ht="12.75">
      <c r="A188" s="42">
        <f t="shared" si="31"/>
        <v>181</v>
      </c>
      <c r="C188" s="57">
        <v>38777</v>
      </c>
      <c r="D188" s="58">
        <v>59.59</v>
      </c>
      <c r="E188" s="58">
        <v>60.54</v>
      </c>
      <c r="F188" s="58">
        <v>59.53</v>
      </c>
      <c r="G188" s="58">
        <v>60.34</v>
      </c>
      <c r="H188" s="59">
        <v>16335400</v>
      </c>
      <c r="I188" s="46">
        <v>59</v>
      </c>
      <c r="K188" s="47">
        <f t="shared" si="32"/>
        <v>0.01636520241171402</v>
      </c>
      <c r="M188" s="29">
        <f t="shared" si="33"/>
        <v>1</v>
      </c>
      <c r="N188" s="108">
        <f t="shared" si="38"/>
        <v>60.34231366039037</v>
      </c>
      <c r="O188" s="108">
        <f t="shared" si="39"/>
        <v>57.62568633960962</v>
      </c>
      <c r="P188" s="27">
        <f t="shared" si="34"/>
        <v>181</v>
      </c>
      <c r="Q188" s="53">
        <f t="shared" si="36"/>
        <v>58.78927425110426</v>
      </c>
      <c r="R188" s="54">
        <f t="shared" si="37"/>
        <v>58.784935319314656</v>
      </c>
      <c r="S188" s="55">
        <f t="shared" si="35"/>
        <v>0.004338931789604317</v>
      </c>
      <c r="T188" s="53">
        <f t="shared" si="27"/>
        <v>58.82760390141666</v>
      </c>
      <c r="U188" s="53">
        <f t="shared" si="28"/>
        <v>58.44840846174982</v>
      </c>
      <c r="V188" s="53">
        <f t="shared" si="29"/>
        <v>57.99733914920405</v>
      </c>
      <c r="X188" s="56">
        <f t="shared" si="30"/>
        <v>59</v>
      </c>
      <c r="Y188" s="50"/>
      <c r="AC188" s="7"/>
      <c r="AD188" s="7"/>
      <c r="AE188" s="50"/>
    </row>
    <row r="189" spans="1:31" ht="12.75">
      <c r="A189" s="42">
        <f t="shared" si="31"/>
        <v>182</v>
      </c>
      <c r="C189" s="57">
        <v>38778</v>
      </c>
      <c r="D189" s="58">
        <v>60.04</v>
      </c>
      <c r="E189" s="58">
        <v>60.98</v>
      </c>
      <c r="F189" s="58">
        <v>59.98</v>
      </c>
      <c r="G189" s="58">
        <v>60.85</v>
      </c>
      <c r="H189" s="59">
        <v>19730500</v>
      </c>
      <c r="I189" s="46">
        <v>59.49</v>
      </c>
      <c r="K189" s="47">
        <f t="shared" si="32"/>
        <v>0.008305084745762636</v>
      </c>
      <c r="M189" s="29">
        <f t="shared" si="33"/>
        <v>1</v>
      </c>
      <c r="N189" s="108">
        <f t="shared" si="38"/>
        <v>60.198954907408776</v>
      </c>
      <c r="O189" s="108">
        <f t="shared" si="39"/>
        <v>57.693045092591234</v>
      </c>
      <c r="P189" s="27">
        <f t="shared" si="34"/>
        <v>182</v>
      </c>
      <c r="Q189" s="53">
        <f t="shared" si="36"/>
        <v>58.897078212472834</v>
      </c>
      <c r="R189" s="54">
        <f t="shared" si="37"/>
        <v>58.83716233269875</v>
      </c>
      <c r="S189" s="55">
        <f t="shared" si="35"/>
        <v>0.059915879774081304</v>
      </c>
      <c r="T189" s="53">
        <f t="shared" si="27"/>
        <v>58.89068924413888</v>
      </c>
      <c r="U189" s="53">
        <f t="shared" si="28"/>
        <v>58.48925518874003</v>
      </c>
      <c r="V189" s="53">
        <f t="shared" si="29"/>
        <v>58.026896789813875</v>
      </c>
      <c r="X189" s="56">
        <f t="shared" si="30"/>
        <v>59.49</v>
      </c>
      <c r="Y189" s="50"/>
      <c r="AC189" s="7"/>
      <c r="AD189" s="7"/>
      <c r="AE189" s="50"/>
    </row>
    <row r="190" spans="1:31" ht="12.75">
      <c r="A190" s="42">
        <f t="shared" si="31"/>
        <v>183</v>
      </c>
      <c r="C190" s="57">
        <v>38779</v>
      </c>
      <c r="D190" s="58">
        <v>60.83</v>
      </c>
      <c r="E190" s="58">
        <v>61.5</v>
      </c>
      <c r="F190" s="58">
        <v>60.81</v>
      </c>
      <c r="G190" s="58">
        <v>60.98</v>
      </c>
      <c r="H190" s="59">
        <v>18221500</v>
      </c>
      <c r="I190" s="46">
        <v>59.62</v>
      </c>
      <c r="K190" s="47">
        <f t="shared" si="32"/>
        <v>0.0021852412170111357</v>
      </c>
      <c r="M190" s="29">
        <f t="shared" si="33"/>
        <v>1</v>
      </c>
      <c r="N190" s="108">
        <f t="shared" si="38"/>
        <v>60.06197505419751</v>
      </c>
      <c r="O190" s="108">
        <f t="shared" si="39"/>
        <v>57.76702494580247</v>
      </c>
      <c r="P190" s="27">
        <f t="shared" si="34"/>
        <v>183</v>
      </c>
      <c r="Q190" s="53">
        <f t="shared" si="36"/>
        <v>59.008296949015474</v>
      </c>
      <c r="R190" s="54">
        <f t="shared" si="37"/>
        <v>58.8951503080544</v>
      </c>
      <c r="S190" s="55">
        <f t="shared" si="35"/>
        <v>0.11314664096107663</v>
      </c>
      <c r="T190" s="53">
        <f t="shared" si="27"/>
        <v>58.96014741136375</v>
      </c>
      <c r="U190" s="53">
        <f t="shared" si="28"/>
        <v>58.53359812251493</v>
      </c>
      <c r="V190" s="53">
        <f t="shared" si="29"/>
        <v>58.05844338803538</v>
      </c>
      <c r="X190" s="56">
        <f t="shared" si="30"/>
        <v>59.62</v>
      </c>
      <c r="Y190" s="50"/>
      <c r="AC190" s="7"/>
      <c r="AD190" s="7"/>
      <c r="AE190" s="50"/>
    </row>
    <row r="191" spans="1:31" ht="12.75">
      <c r="A191" s="42">
        <f t="shared" si="31"/>
        <v>184</v>
      </c>
      <c r="C191" s="57">
        <v>38782</v>
      </c>
      <c r="D191" s="58">
        <v>60.95</v>
      </c>
      <c r="E191" s="58">
        <v>61.09</v>
      </c>
      <c r="F191" s="58">
        <v>59.94</v>
      </c>
      <c r="G191" s="58">
        <v>59.98</v>
      </c>
      <c r="H191" s="59">
        <v>16294000</v>
      </c>
      <c r="I191" s="46">
        <v>58.64</v>
      </c>
      <c r="K191" s="47">
        <f t="shared" si="32"/>
        <v>-0.016437437101643693</v>
      </c>
      <c r="M191" s="29">
        <f t="shared" si="33"/>
        <v>0</v>
      </c>
      <c r="N191" s="108">
        <f t="shared" si="38"/>
        <v>59.9535914149404</v>
      </c>
      <c r="O191" s="108">
        <f t="shared" si="39"/>
        <v>57.76840858505961</v>
      </c>
      <c r="P191" s="27">
        <f t="shared" si="34"/>
        <v>184</v>
      </c>
      <c r="Q191" s="53">
        <f t="shared" si="36"/>
        <v>58.95163587993617</v>
      </c>
      <c r="R191" s="54">
        <f t="shared" si="37"/>
        <v>58.87625028523555</v>
      </c>
      <c r="S191" s="55">
        <f t="shared" si="35"/>
        <v>0.07538559470062012</v>
      </c>
      <c r="T191" s="53">
        <f t="shared" si="27"/>
        <v>58.92965718171006</v>
      </c>
      <c r="U191" s="53">
        <f t="shared" si="28"/>
        <v>58.5377707451614</v>
      </c>
      <c r="V191" s="53">
        <f t="shared" si="29"/>
        <v>58.069959360549525</v>
      </c>
      <c r="X191" s="56">
        <f t="shared" si="30"/>
        <v>58.64</v>
      </c>
      <c r="Y191" s="50"/>
      <c r="AC191" s="7"/>
      <c r="AD191" s="7"/>
      <c r="AE191" s="50"/>
    </row>
    <row r="192" spans="1:31" ht="12.75">
      <c r="A192" s="42">
        <f t="shared" si="31"/>
        <v>185</v>
      </c>
      <c r="C192" s="57">
        <v>38783</v>
      </c>
      <c r="D192" s="58">
        <v>59.9</v>
      </c>
      <c r="E192" s="58">
        <v>60.02</v>
      </c>
      <c r="F192" s="58">
        <v>59.45</v>
      </c>
      <c r="G192" s="58">
        <v>59.85</v>
      </c>
      <c r="H192" s="59">
        <v>18673700</v>
      </c>
      <c r="I192" s="46">
        <v>58.52</v>
      </c>
      <c r="K192" s="47">
        <f t="shared" si="32"/>
        <v>-0.0020463847203273655</v>
      </c>
      <c r="M192" s="29">
        <f t="shared" si="33"/>
        <v>0</v>
      </c>
      <c r="N192" s="108">
        <f t="shared" si="38"/>
        <v>59.66194302012016</v>
      </c>
      <c r="O192" s="108">
        <f t="shared" si="39"/>
        <v>57.885056979879835</v>
      </c>
      <c r="P192" s="27">
        <f t="shared" si="34"/>
        <v>185</v>
      </c>
      <c r="Q192" s="53">
        <f t="shared" si="36"/>
        <v>58.88523035994599</v>
      </c>
      <c r="R192" s="54">
        <f t="shared" si="37"/>
        <v>58.8498613752181</v>
      </c>
      <c r="S192" s="55">
        <f t="shared" si="35"/>
        <v>0.035368984727895736</v>
      </c>
      <c r="T192" s="53">
        <f t="shared" si="27"/>
        <v>58.89064221202339</v>
      </c>
      <c r="U192" s="53">
        <f t="shared" si="28"/>
        <v>58.53707385319429</v>
      </c>
      <c r="V192" s="53">
        <f t="shared" si="29"/>
        <v>58.07887105638023</v>
      </c>
      <c r="X192" s="56">
        <f t="shared" si="30"/>
        <v>58.52</v>
      </c>
      <c r="Y192" s="50"/>
      <c r="AC192" s="7"/>
      <c r="AD192" s="7"/>
      <c r="AE192" s="50"/>
    </row>
    <row r="193" spans="1:31" ht="12.75">
      <c r="A193" s="42">
        <f t="shared" si="31"/>
        <v>186</v>
      </c>
      <c r="C193" s="57">
        <v>38784</v>
      </c>
      <c r="D193" s="58">
        <v>59.45</v>
      </c>
      <c r="E193" s="58">
        <v>60.41</v>
      </c>
      <c r="F193" s="58">
        <v>59.15</v>
      </c>
      <c r="G193" s="58">
        <v>59.71</v>
      </c>
      <c r="H193" s="59">
        <v>22159000</v>
      </c>
      <c r="I193" s="46">
        <v>58.38</v>
      </c>
      <c r="K193" s="47">
        <f t="shared" si="32"/>
        <v>-0.0023923444976076125</v>
      </c>
      <c r="M193" s="29">
        <f t="shared" si="33"/>
        <v>0</v>
      </c>
      <c r="N193" s="108">
        <f t="shared" si="38"/>
        <v>59.650764642636496</v>
      </c>
      <c r="O193" s="108">
        <f t="shared" si="39"/>
        <v>57.84523535736353</v>
      </c>
      <c r="P193" s="27">
        <f t="shared" si="34"/>
        <v>186</v>
      </c>
      <c r="Q193" s="53">
        <f t="shared" si="36"/>
        <v>58.80750261226199</v>
      </c>
      <c r="R193" s="54">
        <f t="shared" si="37"/>
        <v>58.81505682890565</v>
      </c>
      <c r="S193" s="55">
        <f t="shared" si="35"/>
        <v>-0.007554216643654854</v>
      </c>
      <c r="T193" s="53">
        <f t="shared" si="27"/>
        <v>58.842009620402116</v>
      </c>
      <c r="U193" s="53">
        <f t="shared" si="28"/>
        <v>58.530914094245496</v>
      </c>
      <c r="V193" s="53">
        <f t="shared" si="29"/>
        <v>58.084834005758836</v>
      </c>
      <c r="X193" s="56">
        <f t="shared" si="30"/>
        <v>58.38</v>
      </c>
      <c r="Y193" s="50"/>
      <c r="AC193" s="7"/>
      <c r="AD193" s="7"/>
      <c r="AE193" s="50"/>
    </row>
    <row r="194" spans="1:31" ht="12.75">
      <c r="A194" s="42">
        <f t="shared" si="31"/>
        <v>187</v>
      </c>
      <c r="C194" s="57">
        <v>38785</v>
      </c>
      <c r="D194" s="58">
        <v>59.94</v>
      </c>
      <c r="E194" s="58">
        <v>60.01</v>
      </c>
      <c r="F194" s="58">
        <v>58.86</v>
      </c>
      <c r="G194" s="58">
        <v>58.92</v>
      </c>
      <c r="H194" s="59">
        <v>21827400</v>
      </c>
      <c r="I194" s="46">
        <v>57.61</v>
      </c>
      <c r="K194" s="47">
        <f t="shared" si="32"/>
        <v>-0.013189448441247031</v>
      </c>
      <c r="M194" s="29">
        <f t="shared" si="33"/>
        <v>0</v>
      </c>
      <c r="N194" s="108">
        <f t="shared" si="38"/>
        <v>59.69458202027164</v>
      </c>
      <c r="O194" s="108">
        <f t="shared" si="39"/>
        <v>57.658417979728355</v>
      </c>
      <c r="P194" s="27">
        <f t="shared" si="34"/>
        <v>187</v>
      </c>
      <c r="Q194" s="53">
        <f t="shared" si="36"/>
        <v>58.623271441144766</v>
      </c>
      <c r="R194" s="54">
        <f t="shared" si="37"/>
        <v>58.72579336009782</v>
      </c>
      <c r="S194" s="55">
        <f t="shared" si="35"/>
        <v>-0.10252191895305174</v>
      </c>
      <c r="T194" s="53">
        <f t="shared" si="27"/>
        <v>58.72467537084001</v>
      </c>
      <c r="U194" s="53">
        <f t="shared" si="28"/>
        <v>58.49479981603979</v>
      </c>
      <c r="V194" s="53">
        <f t="shared" si="29"/>
        <v>58.07543135217945</v>
      </c>
      <c r="X194" s="56">
        <f t="shared" si="30"/>
        <v>57.61</v>
      </c>
      <c r="Y194" s="50"/>
      <c r="AC194" s="7"/>
      <c r="AD194" s="7"/>
      <c r="AE194" s="50"/>
    </row>
    <row r="195" spans="1:31" ht="12.75">
      <c r="A195" s="42">
        <f t="shared" si="31"/>
        <v>188</v>
      </c>
      <c r="C195" s="57">
        <v>38786</v>
      </c>
      <c r="D195" s="58">
        <v>58.92</v>
      </c>
      <c r="E195" s="58">
        <v>59.21</v>
      </c>
      <c r="F195" s="58">
        <v>58.44</v>
      </c>
      <c r="G195" s="58">
        <v>59.18</v>
      </c>
      <c r="H195" s="59">
        <v>20252800</v>
      </c>
      <c r="I195" s="46">
        <v>57.86</v>
      </c>
      <c r="K195" s="47">
        <f t="shared" si="32"/>
        <v>0.004339524388127014</v>
      </c>
      <c r="M195" s="29">
        <f t="shared" si="33"/>
        <v>1</v>
      </c>
      <c r="N195" s="108">
        <f t="shared" si="38"/>
        <v>59.71842477716257</v>
      </c>
      <c r="O195" s="108">
        <f t="shared" si="39"/>
        <v>57.56157522283743</v>
      </c>
      <c r="P195" s="27">
        <f t="shared" si="34"/>
        <v>188</v>
      </c>
      <c r="Q195" s="53">
        <f t="shared" si="36"/>
        <v>58.505845065584026</v>
      </c>
      <c r="R195" s="54">
        <f t="shared" si="37"/>
        <v>58.66166051860909</v>
      </c>
      <c r="S195" s="55">
        <f t="shared" si="35"/>
        <v>-0.15581545302506328</v>
      </c>
      <c r="T195" s="53">
        <f t="shared" si="27"/>
        <v>58.64232533552192</v>
      </c>
      <c r="U195" s="53">
        <f t="shared" si="28"/>
        <v>58.469905705606855</v>
      </c>
      <c r="V195" s="53">
        <f t="shared" si="29"/>
        <v>58.07116538480956</v>
      </c>
      <c r="X195" s="56">
        <f t="shared" si="30"/>
        <v>57.86</v>
      </c>
      <c r="Y195" s="50"/>
      <c r="AC195" s="7"/>
      <c r="AD195" s="7"/>
      <c r="AE195" s="50"/>
    </row>
    <row r="196" spans="1:31" ht="12.75">
      <c r="A196" s="42">
        <f t="shared" si="31"/>
        <v>189</v>
      </c>
      <c r="C196" s="57">
        <v>38789</v>
      </c>
      <c r="D196" s="58">
        <v>59.68</v>
      </c>
      <c r="E196" s="58">
        <v>59.96</v>
      </c>
      <c r="F196" s="58">
        <v>59.45</v>
      </c>
      <c r="G196" s="58">
        <v>59.64</v>
      </c>
      <c r="H196" s="59">
        <v>16885300</v>
      </c>
      <c r="I196" s="46">
        <v>58.31</v>
      </c>
      <c r="K196" s="47">
        <f t="shared" si="32"/>
        <v>0.007777393708952696</v>
      </c>
      <c r="M196" s="29">
        <f t="shared" si="33"/>
        <v>1</v>
      </c>
      <c r="N196" s="108">
        <f t="shared" si="38"/>
        <v>59.712167595064585</v>
      </c>
      <c r="O196" s="108">
        <f t="shared" si="39"/>
        <v>57.5878324049354</v>
      </c>
      <c r="P196" s="27">
        <f t="shared" si="34"/>
        <v>189</v>
      </c>
      <c r="Q196" s="53">
        <f t="shared" si="36"/>
        <v>58.47571505549418</v>
      </c>
      <c r="R196" s="54">
        <f t="shared" si="37"/>
        <v>58.635611591304716</v>
      </c>
      <c r="S196" s="55">
        <f t="shared" si="35"/>
        <v>-0.15989653581053886</v>
      </c>
      <c r="T196" s="53">
        <f t="shared" si="27"/>
        <v>58.61067530356745</v>
      </c>
      <c r="U196" s="53">
        <f t="shared" si="28"/>
        <v>58.46363489362228</v>
      </c>
      <c r="V196" s="53">
        <f t="shared" si="29"/>
        <v>58.07589478313016</v>
      </c>
      <c r="X196" s="56">
        <f t="shared" si="30"/>
        <v>58.31</v>
      </c>
      <c r="Y196" s="50"/>
      <c r="AC196" s="7"/>
      <c r="AD196" s="7"/>
      <c r="AE196" s="50"/>
    </row>
    <row r="197" spans="1:31" ht="12.75">
      <c r="A197" s="42">
        <f t="shared" si="31"/>
        <v>190</v>
      </c>
      <c r="C197" s="57">
        <v>38790</v>
      </c>
      <c r="D197" s="58">
        <v>59.55</v>
      </c>
      <c r="E197" s="58">
        <v>60.87</v>
      </c>
      <c r="F197" s="58">
        <v>59.44</v>
      </c>
      <c r="G197" s="58">
        <v>60.81</v>
      </c>
      <c r="H197" s="59">
        <v>18285100</v>
      </c>
      <c r="I197" s="46">
        <v>59.46</v>
      </c>
      <c r="K197" s="47">
        <f t="shared" si="32"/>
        <v>0.0197221745841194</v>
      </c>
      <c r="M197" s="29">
        <f t="shared" si="33"/>
        <v>1</v>
      </c>
      <c r="N197" s="108">
        <f t="shared" si="38"/>
        <v>59.8123957339678</v>
      </c>
      <c r="O197" s="108">
        <f t="shared" si="39"/>
        <v>57.606604266032186</v>
      </c>
      <c r="P197" s="27">
        <f t="shared" si="34"/>
        <v>190</v>
      </c>
      <c r="Q197" s="53">
        <f t="shared" si="36"/>
        <v>58.627143508495074</v>
      </c>
      <c r="R197" s="54">
        <f t="shared" si="37"/>
        <v>58.69667739935622</v>
      </c>
      <c r="S197" s="55">
        <f t="shared" si="35"/>
        <v>-0.0695338908611447</v>
      </c>
      <c r="T197" s="53">
        <f t="shared" si="27"/>
        <v>58.691563369894354</v>
      </c>
      <c r="U197" s="53">
        <f t="shared" si="28"/>
        <v>58.502708035048855</v>
      </c>
      <c r="V197" s="53">
        <f t="shared" si="29"/>
        <v>58.10330280722659</v>
      </c>
      <c r="X197" s="56">
        <f t="shared" si="30"/>
        <v>59.46</v>
      </c>
      <c r="Y197" s="50"/>
      <c r="AC197" s="7"/>
      <c r="AD197" s="7"/>
      <c r="AE197" s="50"/>
    </row>
    <row r="198" spans="1:31" ht="12.75">
      <c r="A198" s="42">
        <f t="shared" si="31"/>
        <v>191</v>
      </c>
      <c r="C198" s="57">
        <v>38791</v>
      </c>
      <c r="D198" s="58">
        <v>60.67</v>
      </c>
      <c r="E198" s="58">
        <v>61.2</v>
      </c>
      <c r="F198" s="58">
        <v>60.41</v>
      </c>
      <c r="G198" s="58">
        <v>61.02</v>
      </c>
      <c r="H198" s="59">
        <v>17998000</v>
      </c>
      <c r="I198" s="46">
        <v>59.66</v>
      </c>
      <c r="K198" s="47">
        <f t="shared" si="32"/>
        <v>0.0033636057854018464</v>
      </c>
      <c r="M198" s="29">
        <f t="shared" si="33"/>
        <v>1</v>
      </c>
      <c r="N198" s="108">
        <f t="shared" si="38"/>
        <v>59.93406713470242</v>
      </c>
      <c r="O198" s="108">
        <f t="shared" si="39"/>
        <v>57.6289328652976</v>
      </c>
      <c r="P198" s="27">
        <f t="shared" si="34"/>
        <v>191</v>
      </c>
      <c r="Q198" s="53">
        <f t="shared" si="36"/>
        <v>58.786044507188144</v>
      </c>
      <c r="R198" s="54">
        <f t="shared" si="37"/>
        <v>58.76803462903353</v>
      </c>
      <c r="S198" s="55">
        <f t="shared" si="35"/>
        <v>0.018009878154614967</v>
      </c>
      <c r="T198" s="53">
        <f t="shared" si="27"/>
        <v>58.783795429904416</v>
      </c>
      <c r="U198" s="53">
        <f t="shared" si="28"/>
        <v>58.548092033674386</v>
      </c>
      <c r="V198" s="53">
        <f t="shared" si="29"/>
        <v>58.1341284942122</v>
      </c>
      <c r="X198" s="56">
        <f t="shared" si="30"/>
        <v>59.66</v>
      </c>
      <c r="Y198" s="50"/>
      <c r="AC198" s="7"/>
      <c r="AD198" s="7"/>
      <c r="AE198" s="50"/>
    </row>
    <row r="199" spans="1:31" ht="12.75">
      <c r="A199" s="42">
        <f t="shared" si="31"/>
        <v>192</v>
      </c>
      <c r="C199" s="57">
        <v>38792</v>
      </c>
      <c r="D199" s="58">
        <v>60.97</v>
      </c>
      <c r="E199" s="58">
        <v>61.92</v>
      </c>
      <c r="F199" s="58">
        <v>60.85</v>
      </c>
      <c r="G199" s="58">
        <v>61.64</v>
      </c>
      <c r="H199" s="59">
        <v>18976400</v>
      </c>
      <c r="I199" s="46">
        <v>60.27</v>
      </c>
      <c r="K199" s="47">
        <f t="shared" si="32"/>
        <v>0.010224606101240541</v>
      </c>
      <c r="M199" s="29">
        <f t="shared" si="33"/>
        <v>1</v>
      </c>
      <c r="N199" s="108">
        <f t="shared" si="38"/>
        <v>60.18230518030526</v>
      </c>
      <c r="O199" s="108">
        <f t="shared" si="39"/>
        <v>57.564694819694765</v>
      </c>
      <c r="P199" s="27">
        <f t="shared" si="34"/>
        <v>192</v>
      </c>
      <c r="Q199" s="53">
        <f t="shared" si="36"/>
        <v>59.01434535223612</v>
      </c>
      <c r="R199" s="54">
        <f t="shared" si="37"/>
        <v>58.879291323179196</v>
      </c>
      <c r="S199" s="55">
        <f t="shared" si="35"/>
        <v>0.1350540290569242</v>
      </c>
      <c r="T199" s="53">
        <f t="shared" si="27"/>
        <v>58.92533872229448</v>
      </c>
      <c r="U199" s="53">
        <f t="shared" si="28"/>
        <v>58.6156178362754</v>
      </c>
      <c r="V199" s="53">
        <f t="shared" si="29"/>
        <v>58.17642297947532</v>
      </c>
      <c r="X199" s="56">
        <f t="shared" si="30"/>
        <v>60.27</v>
      </c>
      <c r="Y199" s="50"/>
      <c r="AC199" s="7"/>
      <c r="AD199" s="7"/>
      <c r="AE199" s="50"/>
    </row>
    <row r="200" spans="1:31" ht="12.75">
      <c r="A200" s="42">
        <f t="shared" si="31"/>
        <v>193</v>
      </c>
      <c r="C200" s="57">
        <v>38793</v>
      </c>
      <c r="D200" s="58">
        <v>61.8</v>
      </c>
      <c r="E200" s="58">
        <v>61.8</v>
      </c>
      <c r="F200" s="58">
        <v>60.99</v>
      </c>
      <c r="G200" s="58">
        <v>61.05</v>
      </c>
      <c r="H200" s="59">
        <v>26912700</v>
      </c>
      <c r="I200" s="46">
        <v>59.69</v>
      </c>
      <c r="K200" s="47">
        <f t="shared" si="32"/>
        <v>-0.009623361539737973</v>
      </c>
      <c r="M200" s="29">
        <f t="shared" si="33"/>
        <v>0</v>
      </c>
      <c r="N200" s="108">
        <f t="shared" si="38"/>
        <v>60.26894940930172</v>
      </c>
      <c r="O200" s="108">
        <f t="shared" si="39"/>
        <v>57.5560505906983</v>
      </c>
      <c r="P200" s="27">
        <f t="shared" si="34"/>
        <v>193</v>
      </c>
      <c r="Q200" s="53">
        <f t="shared" si="36"/>
        <v>59.11829222112287</v>
      </c>
      <c r="R200" s="54">
        <f t="shared" si="37"/>
        <v>58.93934381775851</v>
      </c>
      <c r="S200" s="55">
        <f t="shared" si="35"/>
        <v>0.1789484033643589</v>
      </c>
      <c r="T200" s="53">
        <f t="shared" si="27"/>
        <v>58.99816360588548</v>
      </c>
      <c r="U200" s="53">
        <f t="shared" si="28"/>
        <v>58.65775047014696</v>
      </c>
      <c r="V200" s="53">
        <f t="shared" si="29"/>
        <v>58.206394801663926</v>
      </c>
      <c r="X200" s="56">
        <f t="shared" si="30"/>
        <v>59.69</v>
      </c>
      <c r="Y200" s="50"/>
      <c r="AC200" s="7"/>
      <c r="AD200" s="7"/>
      <c r="AE200" s="50"/>
    </row>
    <row r="201" spans="1:31" ht="12.75">
      <c r="A201" s="42">
        <f t="shared" si="31"/>
        <v>194</v>
      </c>
      <c r="C201" s="57">
        <v>38796</v>
      </c>
      <c r="D201" s="58">
        <v>60.77</v>
      </c>
      <c r="E201" s="58">
        <v>61.35</v>
      </c>
      <c r="F201" s="58">
        <v>60.33</v>
      </c>
      <c r="G201" s="58">
        <v>60.66</v>
      </c>
      <c r="H201" s="59">
        <v>16775400</v>
      </c>
      <c r="I201" s="46">
        <v>59.31</v>
      </c>
      <c r="K201" s="47">
        <f t="shared" si="32"/>
        <v>-0.006366225498408373</v>
      </c>
      <c r="M201" s="29">
        <f t="shared" si="33"/>
        <v>0</v>
      </c>
      <c r="N201" s="108">
        <f t="shared" si="38"/>
        <v>60.27994860402297</v>
      </c>
      <c r="O201" s="108">
        <f t="shared" si="39"/>
        <v>57.55605139597704</v>
      </c>
      <c r="P201" s="27">
        <f t="shared" si="34"/>
        <v>194</v>
      </c>
      <c r="Q201" s="53">
        <f t="shared" si="36"/>
        <v>59.14778572556551</v>
      </c>
      <c r="R201" s="54">
        <f t="shared" si="37"/>
        <v>58.96679983125788</v>
      </c>
      <c r="S201" s="55">
        <f t="shared" si="35"/>
        <v>0.18098589430763212</v>
      </c>
      <c r="T201" s="53">
        <f aca="true" t="shared" si="40" ref="T201:T264">IF($X201&lt;&gt;"",(1-T$4)*T200+T$4*$X201,"")</f>
        <v>59.02786231008687</v>
      </c>
      <c r="U201" s="53">
        <f aca="true" t="shared" si="41" ref="U201:U264">IF($X201&lt;&gt;"",(1-U$4)*U200+U$4*$X201,"")</f>
        <v>58.683328883082375</v>
      </c>
      <c r="V201" s="53">
        <f aca="true" t="shared" si="42" ref="V201:V264">IF($X201&lt;&gt;"",(1-V$4)*V200+V$4*$X201,"")</f>
        <v>58.228248369947806</v>
      </c>
      <c r="X201" s="56">
        <f aca="true" t="shared" si="43" ref="X201:X264">IF(I201="","",IF(I201&lt;&gt;0,I201,I200))</f>
        <v>59.31</v>
      </c>
      <c r="Y201" s="50"/>
      <c r="AC201" s="7"/>
      <c r="AD201" s="7"/>
      <c r="AE201" s="50"/>
    </row>
    <row r="202" spans="1:31" ht="12.75">
      <c r="A202" s="42">
        <f aca="true" t="shared" si="44" ref="A202:A265">1+A201</f>
        <v>195</v>
      </c>
      <c r="C202" s="57">
        <v>38797</v>
      </c>
      <c r="D202" s="58">
        <v>60.66</v>
      </c>
      <c r="E202" s="58">
        <v>61.23</v>
      </c>
      <c r="F202" s="58">
        <v>60.37</v>
      </c>
      <c r="G202" s="58">
        <v>60.72</v>
      </c>
      <c r="H202" s="59">
        <v>20732300</v>
      </c>
      <c r="I202" s="46">
        <v>59.37</v>
      </c>
      <c r="K202" s="47">
        <f aca="true" t="shared" si="45" ref="K202:K265">IF(G202&lt;&gt;"",I202/I201-1,"")</f>
        <v>0.001011633788568389</v>
      </c>
      <c r="M202" s="29">
        <f aca="true" t="shared" si="46" ref="M202:M265">IF(G202&lt;&gt;"",IF(K202&gt;0,1,0),"")</f>
        <v>1</v>
      </c>
      <c r="N202" s="108">
        <f t="shared" si="38"/>
        <v>60.27516739219671</v>
      </c>
      <c r="O202" s="108">
        <f t="shared" si="39"/>
        <v>57.55683260780326</v>
      </c>
      <c r="P202" s="27">
        <f aca="true" t="shared" si="47" ref="P202:P265">1+P201</f>
        <v>195</v>
      </c>
      <c r="Q202" s="53">
        <f t="shared" si="36"/>
        <v>59.181972537016975</v>
      </c>
      <c r="R202" s="54">
        <f t="shared" si="37"/>
        <v>58.996666510423964</v>
      </c>
      <c r="S202" s="55">
        <f t="shared" si="35"/>
        <v>0.1853060265930111</v>
      </c>
      <c r="T202" s="53">
        <f t="shared" si="40"/>
        <v>59.06044685198336</v>
      </c>
      <c r="U202" s="53">
        <f t="shared" si="41"/>
        <v>58.710257162177186</v>
      </c>
      <c r="V202" s="53">
        <f t="shared" si="42"/>
        <v>58.25085731311715</v>
      </c>
      <c r="X202" s="56">
        <f t="shared" si="43"/>
        <v>59.37</v>
      </c>
      <c r="Y202" s="50"/>
      <c r="AC202" s="7"/>
      <c r="AD202" s="7"/>
      <c r="AE202" s="50"/>
    </row>
    <row r="203" spans="1:31" ht="12.75">
      <c r="A203" s="42">
        <f t="shared" si="44"/>
        <v>196</v>
      </c>
      <c r="C203" s="57">
        <v>38798</v>
      </c>
      <c r="D203" s="58">
        <v>60.63</v>
      </c>
      <c r="E203" s="58">
        <v>61.49</v>
      </c>
      <c r="F203" s="58">
        <v>60.62</v>
      </c>
      <c r="G203" s="58">
        <v>61.05</v>
      </c>
      <c r="H203" s="59">
        <v>16100800</v>
      </c>
      <c r="I203" s="46">
        <v>59.69</v>
      </c>
      <c r="K203" s="47">
        <f t="shared" si="45"/>
        <v>0.005389927572848174</v>
      </c>
      <c r="M203" s="29">
        <f t="shared" si="46"/>
        <v>1</v>
      </c>
      <c r="N203" s="108">
        <f t="shared" si="38"/>
        <v>60.354935289473865</v>
      </c>
      <c r="O203" s="108">
        <f t="shared" si="39"/>
        <v>57.55406471052613</v>
      </c>
      <c r="P203" s="27">
        <f t="shared" si="47"/>
        <v>196</v>
      </c>
      <c r="Q203" s="53">
        <f t="shared" si="36"/>
        <v>59.260130608245134</v>
      </c>
      <c r="R203" s="54">
        <f t="shared" si="37"/>
        <v>59.04802454668885</v>
      </c>
      <c r="S203" s="55">
        <f t="shared" si="35"/>
        <v>0.21210606155628398</v>
      </c>
      <c r="T203" s="53">
        <f t="shared" si="40"/>
        <v>59.120404294651614</v>
      </c>
      <c r="U203" s="53">
        <f t="shared" si="41"/>
        <v>58.74867844993495</v>
      </c>
      <c r="V203" s="53">
        <f t="shared" si="42"/>
        <v>58.27935518810493</v>
      </c>
      <c r="X203" s="56">
        <f t="shared" si="43"/>
        <v>59.69</v>
      </c>
      <c r="Y203" s="50"/>
      <c r="AC203" s="7"/>
      <c r="AD203" s="7"/>
      <c r="AE203" s="50"/>
    </row>
    <row r="204" spans="1:31" ht="12.75">
      <c r="A204" s="42">
        <f t="shared" si="44"/>
        <v>197</v>
      </c>
      <c r="C204" s="57">
        <v>38799</v>
      </c>
      <c r="D204" s="58">
        <v>61.11</v>
      </c>
      <c r="E204" s="58">
        <v>61.35</v>
      </c>
      <c r="F204" s="58">
        <v>60.92</v>
      </c>
      <c r="G204" s="58">
        <v>61.25</v>
      </c>
      <c r="H204" s="59">
        <v>15432300</v>
      </c>
      <c r="I204" s="46">
        <v>59.89</v>
      </c>
      <c r="K204" s="47">
        <f t="shared" si="45"/>
        <v>0.0033506449991624887</v>
      </c>
      <c r="M204" s="29">
        <f t="shared" si="46"/>
        <v>1</v>
      </c>
      <c r="N204" s="108">
        <f t="shared" si="38"/>
        <v>60.46469982994342</v>
      </c>
      <c r="O204" s="108">
        <f t="shared" si="39"/>
        <v>57.58330017005658</v>
      </c>
      <c r="P204" s="27">
        <f t="shared" si="47"/>
        <v>197</v>
      </c>
      <c r="Q204" s="53">
        <f t="shared" si="36"/>
        <v>59.357033591592035</v>
      </c>
      <c r="R204" s="54">
        <f t="shared" si="37"/>
        <v>59.11039309878598</v>
      </c>
      <c r="S204" s="55">
        <f t="shared" si="35"/>
        <v>0.24664049280605838</v>
      </c>
      <c r="T204" s="53">
        <f t="shared" si="40"/>
        <v>59.193699123732415</v>
      </c>
      <c r="U204" s="53">
        <f t="shared" si="41"/>
        <v>58.79343615778064</v>
      </c>
      <c r="V204" s="53">
        <f t="shared" si="42"/>
        <v>58.31124914477611</v>
      </c>
      <c r="X204" s="56">
        <f t="shared" si="43"/>
        <v>59.89</v>
      </c>
      <c r="Y204" s="50"/>
      <c r="AC204" s="7"/>
      <c r="AD204" s="7"/>
      <c r="AE204" s="50"/>
    </row>
    <row r="205" spans="1:31" ht="12.75">
      <c r="A205" s="42">
        <f t="shared" si="44"/>
        <v>198</v>
      </c>
      <c r="C205" s="57">
        <v>38800</v>
      </c>
      <c r="D205" s="58">
        <v>61.15</v>
      </c>
      <c r="E205" s="58">
        <v>61.69</v>
      </c>
      <c r="F205" s="58">
        <v>60.91</v>
      </c>
      <c r="G205" s="58">
        <v>61.17</v>
      </c>
      <c r="H205" s="59">
        <v>15435600</v>
      </c>
      <c r="I205" s="46">
        <v>59.81</v>
      </c>
      <c r="K205" s="47">
        <f t="shared" si="45"/>
        <v>-0.0013357822674903153</v>
      </c>
      <c r="M205" s="29">
        <f t="shared" si="46"/>
        <v>0</v>
      </c>
      <c r="N205" s="108">
        <f t="shared" si="38"/>
        <v>60.541971302896144</v>
      </c>
      <c r="O205" s="108">
        <f t="shared" si="39"/>
        <v>57.58002869710384</v>
      </c>
      <c r="P205" s="27">
        <f t="shared" si="47"/>
        <v>198</v>
      </c>
      <c r="Q205" s="53">
        <f t="shared" si="36"/>
        <v>59.4267207313471</v>
      </c>
      <c r="R205" s="54">
        <f t="shared" si="37"/>
        <v>59.162215832209235</v>
      </c>
      <c r="S205" s="55">
        <f t="shared" si="35"/>
        <v>0.2645048991378687</v>
      </c>
      <c r="T205" s="53">
        <f t="shared" si="40"/>
        <v>59.25239444528171</v>
      </c>
      <c r="U205" s="53">
        <f t="shared" si="41"/>
        <v>58.833301406495124</v>
      </c>
      <c r="V205" s="53">
        <f t="shared" si="42"/>
        <v>58.34092737953302</v>
      </c>
      <c r="X205" s="56">
        <f t="shared" si="43"/>
        <v>59.81</v>
      </c>
      <c r="Y205" s="50"/>
      <c r="AC205" s="7"/>
      <c r="AD205" s="7"/>
      <c r="AE205" s="50"/>
    </row>
    <row r="206" spans="1:31" ht="12.75">
      <c r="A206" s="42">
        <f t="shared" si="44"/>
        <v>199</v>
      </c>
      <c r="C206" s="57">
        <v>38803</v>
      </c>
      <c r="D206" s="58">
        <v>61.11</v>
      </c>
      <c r="E206" s="58">
        <v>61.47</v>
      </c>
      <c r="F206" s="58">
        <v>60.93</v>
      </c>
      <c r="G206" s="58">
        <v>61.29</v>
      </c>
      <c r="H206" s="59">
        <v>11839200</v>
      </c>
      <c r="I206" s="46">
        <v>59.92</v>
      </c>
      <c r="K206" s="47">
        <f t="shared" si="45"/>
        <v>0.0018391573315499343</v>
      </c>
      <c r="M206" s="29">
        <f t="shared" si="46"/>
        <v>1</v>
      </c>
      <c r="N206" s="108">
        <f t="shared" si="38"/>
        <v>60.63706781894776</v>
      </c>
      <c r="O206" s="108">
        <f t="shared" si="39"/>
        <v>57.61793218105223</v>
      </c>
      <c r="P206" s="27">
        <f t="shared" si="47"/>
        <v>199</v>
      </c>
      <c r="Q206" s="53">
        <f t="shared" si="36"/>
        <v>59.5026098496014</v>
      </c>
      <c r="R206" s="54">
        <f t="shared" si="37"/>
        <v>59.21834799278633</v>
      </c>
      <c r="S206" s="55">
        <f t="shared" si="35"/>
        <v>0.2842618568150712</v>
      </c>
      <c r="T206" s="53">
        <f t="shared" si="40"/>
        <v>59.31597592668345</v>
      </c>
      <c r="U206" s="53">
        <f t="shared" si="41"/>
        <v>58.875917037612965</v>
      </c>
      <c r="V206" s="53">
        <f t="shared" si="42"/>
        <v>58.37219614429474</v>
      </c>
      <c r="X206" s="56">
        <f t="shared" si="43"/>
        <v>59.92</v>
      </c>
      <c r="Y206" s="50"/>
      <c r="AC206" s="7"/>
      <c r="AD206" s="7"/>
      <c r="AE206" s="50"/>
    </row>
    <row r="207" spans="1:31" ht="12.75">
      <c r="A207" s="42">
        <f t="shared" si="44"/>
        <v>200</v>
      </c>
      <c r="C207" s="57">
        <v>38804</v>
      </c>
      <c r="D207" s="58">
        <v>61.45</v>
      </c>
      <c r="E207" s="58">
        <v>61.89</v>
      </c>
      <c r="F207" s="58">
        <v>60.86</v>
      </c>
      <c r="G207" s="58">
        <v>60.95</v>
      </c>
      <c r="H207" s="59">
        <v>20224900</v>
      </c>
      <c r="I207" s="46">
        <v>59.59</v>
      </c>
      <c r="K207" s="47">
        <f t="shared" si="45"/>
        <v>-0.005507343124165565</v>
      </c>
      <c r="M207" s="29">
        <f t="shared" si="46"/>
        <v>0</v>
      </c>
      <c r="N207" s="108">
        <f t="shared" si="38"/>
        <v>60.64174006345592</v>
      </c>
      <c r="O207" s="108">
        <f t="shared" si="39"/>
        <v>57.76725993654407</v>
      </c>
      <c r="P207" s="27">
        <f t="shared" si="47"/>
        <v>200</v>
      </c>
      <c r="Q207" s="53">
        <f t="shared" si="36"/>
        <v>59.51605448812427</v>
      </c>
      <c r="R207" s="54">
        <f t="shared" si="37"/>
        <v>59.24587777109845</v>
      </c>
      <c r="S207" s="55">
        <f t="shared" si="35"/>
        <v>0.27017671702581936</v>
      </c>
      <c r="T207" s="53">
        <f t="shared" si="40"/>
        <v>59.3420734574755</v>
      </c>
      <c r="U207" s="53">
        <f t="shared" si="41"/>
        <v>58.90392029103991</v>
      </c>
      <c r="V207" s="53">
        <f t="shared" si="42"/>
        <v>58.39631107213049</v>
      </c>
      <c r="X207" s="56">
        <f t="shared" si="43"/>
        <v>59.59</v>
      </c>
      <c r="Y207" s="50"/>
      <c r="AC207" s="7"/>
      <c r="AD207" s="7"/>
      <c r="AE207" s="50"/>
    </row>
    <row r="208" spans="1:31" ht="12.75">
      <c r="A208" s="42">
        <f t="shared" si="44"/>
        <v>201</v>
      </c>
      <c r="C208" s="57">
        <v>38805</v>
      </c>
      <c r="D208" s="58">
        <v>60.95</v>
      </c>
      <c r="E208" s="58">
        <v>61.5</v>
      </c>
      <c r="F208" s="58">
        <v>60.95</v>
      </c>
      <c r="G208" s="58">
        <v>61.28</v>
      </c>
      <c r="H208" s="59">
        <v>19115600</v>
      </c>
      <c r="I208" s="46">
        <v>59.91</v>
      </c>
      <c r="K208" s="47">
        <f t="shared" si="45"/>
        <v>0.005370028528276505</v>
      </c>
      <c r="M208" s="29">
        <f t="shared" si="46"/>
        <v>1</v>
      </c>
      <c r="N208" s="108">
        <f t="shared" si="38"/>
        <v>60.71579671169008</v>
      </c>
      <c r="O208" s="108">
        <f t="shared" si="39"/>
        <v>57.78420328830992</v>
      </c>
      <c r="P208" s="27">
        <f t="shared" si="47"/>
        <v>201</v>
      </c>
      <c r="Q208" s="53">
        <f t="shared" si="36"/>
        <v>59.576661489951306</v>
      </c>
      <c r="R208" s="54">
        <f t="shared" si="37"/>
        <v>59.29507201027634</v>
      </c>
      <c r="S208" s="55">
        <f t="shared" si="35"/>
        <v>0.2815894796749632</v>
      </c>
      <c r="T208" s="53">
        <f t="shared" si="40"/>
        <v>59.39616169962069</v>
      </c>
      <c r="U208" s="53">
        <f t="shared" si="41"/>
        <v>58.943374397273644</v>
      </c>
      <c r="V208" s="53">
        <f t="shared" si="42"/>
        <v>58.42628511030612</v>
      </c>
      <c r="X208" s="56">
        <f t="shared" si="43"/>
        <v>59.91</v>
      </c>
      <c r="Y208" s="50"/>
      <c r="AC208" s="7"/>
      <c r="AD208" s="7"/>
      <c r="AE208" s="50"/>
    </row>
    <row r="209" spans="1:31" ht="12.75">
      <c r="A209" s="42">
        <f t="shared" si="44"/>
        <v>202</v>
      </c>
      <c r="C209" s="57">
        <v>38806</v>
      </c>
      <c r="D209" s="58">
        <v>61.25</v>
      </c>
      <c r="E209" s="58">
        <v>61.73</v>
      </c>
      <c r="F209" s="58">
        <v>61</v>
      </c>
      <c r="G209" s="58">
        <v>61.12</v>
      </c>
      <c r="H209" s="59">
        <v>15759800</v>
      </c>
      <c r="I209" s="46">
        <v>59.76</v>
      </c>
      <c r="K209" s="47">
        <f t="shared" si="45"/>
        <v>-0.0025037556334501776</v>
      </c>
      <c r="M209" s="29">
        <f t="shared" si="46"/>
        <v>0</v>
      </c>
      <c r="N209" s="108">
        <f t="shared" si="38"/>
        <v>60.742800848373754</v>
      </c>
      <c r="O209" s="108">
        <f t="shared" si="39"/>
        <v>57.78419915162625</v>
      </c>
      <c r="P209" s="27">
        <f t="shared" si="47"/>
        <v>202</v>
      </c>
      <c r="Q209" s="53">
        <f t="shared" si="36"/>
        <v>59.60486741457418</v>
      </c>
      <c r="R209" s="54">
        <f t="shared" si="37"/>
        <v>59.329511120626236</v>
      </c>
      <c r="S209" s="55">
        <f aca="true" t="shared" si="48" ref="S209:S272">IF($X209&lt;&gt;"",Q209-R209,"")</f>
        <v>0.2753562939479437</v>
      </c>
      <c r="T209" s="53">
        <f t="shared" si="40"/>
        <v>59.43081296632349</v>
      </c>
      <c r="U209" s="53">
        <f t="shared" si="41"/>
        <v>58.975398930713894</v>
      </c>
      <c r="V209" s="53">
        <f t="shared" si="42"/>
        <v>58.452695306141635</v>
      </c>
      <c r="X209" s="56">
        <f t="shared" si="43"/>
        <v>59.76</v>
      </c>
      <c r="Y209" s="50"/>
      <c r="AC209" s="7"/>
      <c r="AD209" s="7"/>
      <c r="AE209" s="50"/>
    </row>
    <row r="210" spans="1:31" ht="12.75">
      <c r="A210" s="42">
        <f t="shared" si="44"/>
        <v>203</v>
      </c>
      <c r="C210" s="57">
        <v>38807</v>
      </c>
      <c r="D210" s="58">
        <v>60.9</v>
      </c>
      <c r="E210" s="58">
        <v>61.18</v>
      </c>
      <c r="F210" s="58">
        <v>60.82</v>
      </c>
      <c r="G210" s="58">
        <v>60.86</v>
      </c>
      <c r="H210" s="59">
        <v>19309600</v>
      </c>
      <c r="I210" s="46">
        <v>59.5</v>
      </c>
      <c r="K210" s="47">
        <f t="shared" si="45"/>
        <v>-0.004350736278447065</v>
      </c>
      <c r="M210" s="29">
        <f t="shared" si="46"/>
        <v>0</v>
      </c>
      <c r="N210" s="108">
        <f t="shared" si="38"/>
        <v>60.73193378963021</v>
      </c>
      <c r="O210" s="108">
        <f t="shared" si="39"/>
        <v>57.783066210369775</v>
      </c>
      <c r="P210" s="27">
        <f t="shared" si="47"/>
        <v>203</v>
      </c>
      <c r="Q210" s="53">
        <f t="shared" si="36"/>
        <v>59.588733966178154</v>
      </c>
      <c r="R210" s="54">
        <f t="shared" si="37"/>
        <v>59.34213992650577</v>
      </c>
      <c r="S210" s="55">
        <f t="shared" si="48"/>
        <v>0.24659403967238092</v>
      </c>
      <c r="T210" s="53">
        <f t="shared" si="40"/>
        <v>59.43740220762601</v>
      </c>
      <c r="U210" s="53">
        <f t="shared" si="41"/>
        <v>58.99597152166629</v>
      </c>
      <c r="V210" s="53">
        <f t="shared" si="42"/>
        <v>58.47343401295071</v>
      </c>
      <c r="X210" s="56">
        <f t="shared" si="43"/>
        <v>59.5</v>
      </c>
      <c r="Y210" s="50"/>
      <c r="AC210" s="7"/>
      <c r="AD210" s="7"/>
      <c r="AE210" s="50"/>
    </row>
    <row r="211" spans="1:31" ht="12.75">
      <c r="A211" s="42">
        <f t="shared" si="44"/>
        <v>204</v>
      </c>
      <c r="C211" s="57">
        <v>38810</v>
      </c>
      <c r="D211" s="58">
        <v>61.36</v>
      </c>
      <c r="E211" s="58">
        <v>61.98</v>
      </c>
      <c r="F211" s="58">
        <v>60.87</v>
      </c>
      <c r="G211" s="58">
        <v>61.03</v>
      </c>
      <c r="H211" s="59">
        <v>16697300</v>
      </c>
      <c r="I211" s="46">
        <v>59.67</v>
      </c>
      <c r="K211" s="47">
        <f t="shared" si="45"/>
        <v>0.0028571428571428914</v>
      </c>
      <c r="M211" s="29">
        <f t="shared" si="46"/>
        <v>1</v>
      </c>
      <c r="N211" s="108">
        <f t="shared" si="38"/>
        <v>60.76540516340731</v>
      </c>
      <c r="O211" s="108">
        <f t="shared" si="39"/>
        <v>57.8525948365927</v>
      </c>
      <c r="P211" s="27">
        <f t="shared" si="47"/>
        <v>204</v>
      </c>
      <c r="Q211" s="53">
        <f t="shared" si="36"/>
        <v>59.601236432919976</v>
      </c>
      <c r="R211" s="54">
        <f t="shared" si="37"/>
        <v>59.36642585787572</v>
      </c>
      <c r="S211" s="55">
        <f t="shared" si="48"/>
        <v>0.23481057504425706</v>
      </c>
      <c r="T211" s="53">
        <f t="shared" si="40"/>
        <v>59.45955437832829</v>
      </c>
      <c r="U211" s="53">
        <f t="shared" si="41"/>
        <v>59.02240401101271</v>
      </c>
      <c r="V211" s="53">
        <f t="shared" si="42"/>
        <v>58.49712838893189</v>
      </c>
      <c r="X211" s="56">
        <f t="shared" si="43"/>
        <v>59.67</v>
      </c>
      <c r="Y211" s="50"/>
      <c r="AC211" s="7"/>
      <c r="AD211" s="7"/>
      <c r="AE211" s="50"/>
    </row>
    <row r="212" spans="1:31" ht="12.75">
      <c r="A212" s="42">
        <f t="shared" si="44"/>
        <v>205</v>
      </c>
      <c r="C212" s="57">
        <v>38811</v>
      </c>
      <c r="D212" s="58">
        <v>60.65</v>
      </c>
      <c r="E212" s="58">
        <v>62.01</v>
      </c>
      <c r="F212" s="58">
        <v>60.43</v>
      </c>
      <c r="G212" s="58">
        <v>61.75</v>
      </c>
      <c r="H212" s="59">
        <v>14876800</v>
      </c>
      <c r="I212" s="46">
        <v>60.37</v>
      </c>
      <c r="K212" s="47">
        <f t="shared" si="45"/>
        <v>0.011731188201776321</v>
      </c>
      <c r="M212" s="29">
        <f t="shared" si="46"/>
        <v>1</v>
      </c>
      <c r="N212" s="108">
        <f t="shared" si="38"/>
        <v>60.88053042565161</v>
      </c>
      <c r="O212" s="108">
        <f t="shared" si="39"/>
        <v>57.92246957434836</v>
      </c>
      <c r="P212" s="27">
        <f t="shared" si="47"/>
        <v>205</v>
      </c>
      <c r="Q212" s="53">
        <f t="shared" si="36"/>
        <v>59.71950775093228</v>
      </c>
      <c r="R212" s="54">
        <f t="shared" si="37"/>
        <v>59.440764683218255</v>
      </c>
      <c r="S212" s="55">
        <f t="shared" si="48"/>
        <v>0.278743067714025</v>
      </c>
      <c r="T212" s="53">
        <f t="shared" si="40"/>
        <v>59.54626348515417</v>
      </c>
      <c r="U212" s="53">
        <f t="shared" si="41"/>
        <v>59.07525091254163</v>
      </c>
      <c r="V212" s="53">
        <f t="shared" si="42"/>
        <v>58.53421495548769</v>
      </c>
      <c r="X212" s="56">
        <f t="shared" si="43"/>
        <v>60.37</v>
      </c>
      <c r="Y212" s="50"/>
      <c r="AC212" s="7"/>
      <c r="AD212" s="7"/>
      <c r="AE212" s="50"/>
    </row>
    <row r="213" spans="1:31" ht="12.75">
      <c r="A213" s="42">
        <f t="shared" si="44"/>
        <v>206</v>
      </c>
      <c r="C213" s="57">
        <v>38812</v>
      </c>
      <c r="D213" s="58">
        <v>61.63</v>
      </c>
      <c r="E213" s="58">
        <v>62.18</v>
      </c>
      <c r="F213" s="58">
        <v>61.55</v>
      </c>
      <c r="G213" s="58">
        <v>62.16</v>
      </c>
      <c r="H213" s="59">
        <v>15788800</v>
      </c>
      <c r="I213" s="46">
        <v>60.78</v>
      </c>
      <c r="K213" s="47">
        <f t="shared" si="45"/>
        <v>0.00679145270829884</v>
      </c>
      <c r="M213" s="29">
        <f t="shared" si="46"/>
        <v>1</v>
      </c>
      <c r="N213" s="108">
        <f t="shared" si="38"/>
        <v>61.038500659197226</v>
      </c>
      <c r="O213" s="108">
        <f t="shared" si="39"/>
        <v>58.00449934080275</v>
      </c>
      <c r="P213" s="27">
        <f t="shared" si="47"/>
        <v>206</v>
      </c>
      <c r="Q213" s="53">
        <f t="shared" si="36"/>
        <v>59.882660404635004</v>
      </c>
      <c r="R213" s="54">
        <f t="shared" si="37"/>
        <v>59.539967299276164</v>
      </c>
      <c r="S213" s="55">
        <f t="shared" si="48"/>
        <v>0.34269310535884046</v>
      </c>
      <c r="T213" s="53">
        <f t="shared" si="40"/>
        <v>59.663762200853775</v>
      </c>
      <c r="U213" s="53">
        <f t="shared" si="41"/>
        <v>59.14210381793215</v>
      </c>
      <c r="V213" s="53">
        <f t="shared" si="42"/>
        <v>58.57868594646813</v>
      </c>
      <c r="X213" s="56">
        <f t="shared" si="43"/>
        <v>60.78</v>
      </c>
      <c r="Y213" s="50"/>
      <c r="AC213" s="7"/>
      <c r="AD213" s="7"/>
      <c r="AE213" s="50"/>
    </row>
    <row r="214" spans="1:31" ht="12.75">
      <c r="A214" s="42">
        <f t="shared" si="44"/>
        <v>207</v>
      </c>
      <c r="C214" s="57">
        <v>38813</v>
      </c>
      <c r="D214" s="58">
        <v>61.6</v>
      </c>
      <c r="E214" s="58">
        <v>62.7</v>
      </c>
      <c r="F214" s="58">
        <v>61.6</v>
      </c>
      <c r="G214" s="58">
        <v>62.09</v>
      </c>
      <c r="H214" s="59">
        <v>15409100</v>
      </c>
      <c r="I214" s="46">
        <v>60.71</v>
      </c>
      <c r="K214" s="47">
        <f t="shared" si="45"/>
        <v>-0.0011516946363935299</v>
      </c>
      <c r="M214" s="29">
        <f t="shared" si="46"/>
        <v>0</v>
      </c>
      <c r="N214" s="108">
        <f t="shared" si="38"/>
        <v>61.0019927385712</v>
      </c>
      <c r="O214" s="108">
        <f t="shared" si="39"/>
        <v>58.351007261428784</v>
      </c>
      <c r="P214" s="27">
        <f t="shared" si="47"/>
        <v>207</v>
      </c>
      <c r="Q214" s="53">
        <f t="shared" si="36"/>
        <v>60.00994341930654</v>
      </c>
      <c r="R214" s="54">
        <f t="shared" si="37"/>
        <v>59.62663638821867</v>
      </c>
      <c r="S214" s="55">
        <f t="shared" si="48"/>
        <v>0.3833070310878668</v>
      </c>
      <c r="T214" s="53">
        <f t="shared" si="40"/>
        <v>59.76340389601056</v>
      </c>
      <c r="U214" s="53">
        <f t="shared" si="41"/>
        <v>59.203589942719134</v>
      </c>
      <c r="V214" s="53">
        <f t="shared" si="42"/>
        <v>58.62089018515193</v>
      </c>
      <c r="X214" s="56">
        <f t="shared" si="43"/>
        <v>60.71</v>
      </c>
      <c r="Y214" s="50"/>
      <c r="AC214" s="7"/>
      <c r="AD214" s="7"/>
      <c r="AE214" s="50"/>
    </row>
    <row r="215" spans="1:31" ht="12.75">
      <c r="A215" s="42">
        <f t="shared" si="44"/>
        <v>208</v>
      </c>
      <c r="C215" s="57">
        <v>38814</v>
      </c>
      <c r="D215" s="58">
        <v>61.77</v>
      </c>
      <c r="E215" s="58">
        <v>62.59</v>
      </c>
      <c r="F215" s="58">
        <v>61.23</v>
      </c>
      <c r="G215" s="58">
        <v>61.33</v>
      </c>
      <c r="H215" s="59">
        <v>16137600</v>
      </c>
      <c r="I215" s="46">
        <v>59.96</v>
      </c>
      <c r="K215" s="47">
        <f t="shared" si="45"/>
        <v>-0.012353813210344233</v>
      </c>
      <c r="M215" s="29">
        <f t="shared" si="46"/>
        <v>0</v>
      </c>
      <c r="N215" s="108">
        <f t="shared" si="38"/>
        <v>60.81541053771452</v>
      </c>
      <c r="O215" s="108">
        <f t="shared" si="39"/>
        <v>58.7475894622855</v>
      </c>
      <c r="P215" s="27">
        <f t="shared" si="47"/>
        <v>208</v>
      </c>
      <c r="Q215" s="53">
        <f t="shared" si="36"/>
        <v>60.0022598163363</v>
      </c>
      <c r="R215" s="54">
        <f t="shared" si="37"/>
        <v>59.651329989091366</v>
      </c>
      <c r="S215" s="55">
        <f t="shared" si="48"/>
        <v>0.3509298272449328</v>
      </c>
      <c r="T215" s="53">
        <f t="shared" si="40"/>
        <v>59.78212733448574</v>
      </c>
      <c r="U215" s="53">
        <f t="shared" si="41"/>
        <v>59.233253082220344</v>
      </c>
      <c r="V215" s="53">
        <f t="shared" si="42"/>
        <v>58.64740721118853</v>
      </c>
      <c r="X215" s="56">
        <f t="shared" si="43"/>
        <v>59.96</v>
      </c>
      <c r="Y215" s="50"/>
      <c r="AC215" s="7"/>
      <c r="AD215" s="7"/>
      <c r="AE215" s="50"/>
    </row>
    <row r="216" spans="1:31" ht="12.75">
      <c r="A216" s="42">
        <f t="shared" si="44"/>
        <v>209</v>
      </c>
      <c r="C216" s="57">
        <v>38817</v>
      </c>
      <c r="D216" s="58">
        <v>61.9</v>
      </c>
      <c r="E216" s="58">
        <v>62.1</v>
      </c>
      <c r="F216" s="58">
        <v>61.5</v>
      </c>
      <c r="G216" s="58">
        <v>61.94</v>
      </c>
      <c r="H216" s="59">
        <v>12956600</v>
      </c>
      <c r="I216" s="46">
        <v>60.56</v>
      </c>
      <c r="K216" s="47">
        <f t="shared" si="45"/>
        <v>0.010006671114076049</v>
      </c>
      <c r="M216" s="29">
        <f t="shared" si="46"/>
        <v>1</v>
      </c>
      <c r="N216" s="108">
        <f t="shared" si="38"/>
        <v>60.73453316412929</v>
      </c>
      <c r="O216" s="108">
        <f t="shared" si="39"/>
        <v>59.053466835870694</v>
      </c>
      <c r="P216" s="27">
        <f t="shared" si="47"/>
        <v>209</v>
      </c>
      <c r="Q216" s="53">
        <f t="shared" si="36"/>
        <v>60.08806599843841</v>
      </c>
      <c r="R216" s="54">
        <f t="shared" si="37"/>
        <v>59.718638878788305</v>
      </c>
      <c r="S216" s="55">
        <f t="shared" si="48"/>
        <v>0.3694271196501049</v>
      </c>
      <c r="T216" s="53">
        <f t="shared" si="40"/>
        <v>59.8562104454871</v>
      </c>
      <c r="U216" s="53">
        <f t="shared" si="41"/>
        <v>59.28528237311367</v>
      </c>
      <c r="V216" s="53">
        <f t="shared" si="42"/>
        <v>58.68528033571945</v>
      </c>
      <c r="X216" s="56">
        <f t="shared" si="43"/>
        <v>60.56</v>
      </c>
      <c r="Y216" s="50"/>
      <c r="AC216" s="7"/>
      <c r="AD216" s="7"/>
      <c r="AE216" s="50"/>
    </row>
    <row r="217" spans="1:31" ht="12.75">
      <c r="A217" s="42">
        <f t="shared" si="44"/>
        <v>210</v>
      </c>
      <c r="C217" s="57">
        <v>38818</v>
      </c>
      <c r="D217" s="58">
        <v>62.2</v>
      </c>
      <c r="E217" s="58">
        <v>62.73</v>
      </c>
      <c r="F217" s="58">
        <v>61.8</v>
      </c>
      <c r="G217" s="58">
        <v>62</v>
      </c>
      <c r="H217" s="59">
        <v>14726500</v>
      </c>
      <c r="I217" s="46">
        <v>60.62</v>
      </c>
      <c r="K217" s="47">
        <f t="shared" si="45"/>
        <v>0.0009907529722588126</v>
      </c>
      <c r="M217" s="29">
        <f t="shared" si="46"/>
        <v>1</v>
      </c>
      <c r="N217" s="108">
        <f t="shared" si="38"/>
        <v>60.82422932764799</v>
      </c>
      <c r="O217" s="108">
        <f t="shared" si="39"/>
        <v>59.07977067235198</v>
      </c>
      <c r="P217" s="27">
        <f t="shared" si="47"/>
        <v>210</v>
      </c>
      <c r="Q217" s="53">
        <f t="shared" si="36"/>
        <v>60.169901998678654</v>
      </c>
      <c r="R217" s="54">
        <f t="shared" si="37"/>
        <v>59.785406369248435</v>
      </c>
      <c r="S217" s="55">
        <f t="shared" si="48"/>
        <v>0.3844956294302193</v>
      </c>
      <c r="T217" s="53">
        <f t="shared" si="40"/>
        <v>59.92895230782166</v>
      </c>
      <c r="U217" s="53">
        <f t="shared" si="41"/>
        <v>59.3376242408347</v>
      </c>
      <c r="V217" s="53">
        <f t="shared" si="42"/>
        <v>58.723591616200245</v>
      </c>
      <c r="X217" s="56">
        <f t="shared" si="43"/>
        <v>60.62</v>
      </c>
      <c r="Y217" s="50"/>
      <c r="AC217" s="7"/>
      <c r="AD217" s="7"/>
      <c r="AE217" s="50"/>
    </row>
    <row r="218" spans="1:31" ht="12.75">
      <c r="A218" s="42">
        <f t="shared" si="44"/>
        <v>211</v>
      </c>
      <c r="C218" s="57">
        <v>38819</v>
      </c>
      <c r="D218" s="58">
        <v>62.05</v>
      </c>
      <c r="E218" s="58">
        <v>62.26</v>
      </c>
      <c r="F218" s="58">
        <v>61.2</v>
      </c>
      <c r="G218" s="58">
        <v>61.46</v>
      </c>
      <c r="H218" s="59">
        <v>14117900</v>
      </c>
      <c r="I218" s="46">
        <v>60.09</v>
      </c>
      <c r="K218" s="47">
        <f t="shared" si="45"/>
        <v>-0.00874298911250404</v>
      </c>
      <c r="M218" s="29">
        <f t="shared" si="46"/>
        <v>0</v>
      </c>
      <c r="N218" s="108">
        <f t="shared" si="38"/>
        <v>60.83703401786299</v>
      </c>
      <c r="O218" s="108">
        <f t="shared" si="39"/>
        <v>59.109965982136984</v>
      </c>
      <c r="P218" s="27">
        <f t="shared" si="47"/>
        <v>211</v>
      </c>
      <c r="Q218" s="53">
        <f t="shared" si="36"/>
        <v>60.157609383497324</v>
      </c>
      <c r="R218" s="54">
        <f t="shared" si="37"/>
        <v>59.807968860415215</v>
      </c>
      <c r="S218" s="55">
        <f t="shared" si="48"/>
        <v>0.34964052308210825</v>
      </c>
      <c r="T218" s="53">
        <f t="shared" si="40"/>
        <v>59.94429018326722</v>
      </c>
      <c r="U218" s="53">
        <f t="shared" si="41"/>
        <v>59.36712917256668</v>
      </c>
      <c r="V218" s="53">
        <f t="shared" si="42"/>
        <v>58.75064920795866</v>
      </c>
      <c r="X218" s="56">
        <f t="shared" si="43"/>
        <v>60.09</v>
      </c>
      <c r="Y218" s="50"/>
      <c r="AC218" s="7"/>
      <c r="AD218" s="7"/>
      <c r="AE218" s="50"/>
    </row>
    <row r="219" spans="1:31" ht="12.75">
      <c r="A219" s="42">
        <f t="shared" si="44"/>
        <v>212</v>
      </c>
      <c r="C219" s="57">
        <v>38820</v>
      </c>
      <c r="D219" s="58">
        <v>61.29</v>
      </c>
      <c r="E219" s="58">
        <v>61.78</v>
      </c>
      <c r="F219" s="58">
        <v>61</v>
      </c>
      <c r="G219" s="58">
        <v>61.56</v>
      </c>
      <c r="H219" s="59">
        <v>11561100</v>
      </c>
      <c r="I219" s="46">
        <v>60.19</v>
      </c>
      <c r="K219" s="47">
        <f t="shared" si="45"/>
        <v>0.0016641704110500477</v>
      </c>
      <c r="M219" s="29">
        <f t="shared" si="46"/>
        <v>1</v>
      </c>
      <c r="N219" s="108">
        <f t="shared" si="38"/>
        <v>60.82823104054775</v>
      </c>
      <c r="O219" s="108">
        <f t="shared" si="39"/>
        <v>59.110768959452244</v>
      </c>
      <c r="P219" s="27">
        <f t="shared" si="47"/>
        <v>212</v>
      </c>
      <c r="Q219" s="53">
        <f t="shared" si="36"/>
        <v>60.16259255526696</v>
      </c>
      <c r="R219" s="54">
        <f t="shared" si="37"/>
        <v>59.83626746334742</v>
      </c>
      <c r="S219" s="55">
        <f t="shared" si="48"/>
        <v>0.32632509191954284</v>
      </c>
      <c r="T219" s="53">
        <f t="shared" si="40"/>
        <v>59.96769111819415</v>
      </c>
      <c r="U219" s="53">
        <f t="shared" si="41"/>
        <v>59.39939861677975</v>
      </c>
      <c r="V219" s="53">
        <f t="shared" si="42"/>
        <v>58.77915120384067</v>
      </c>
      <c r="X219" s="56">
        <f t="shared" si="43"/>
        <v>60.19</v>
      </c>
      <c r="Y219" s="50"/>
      <c r="AC219" s="7"/>
      <c r="AD219" s="7"/>
      <c r="AE219" s="50"/>
    </row>
    <row r="220" spans="1:31" ht="12.75">
      <c r="A220" s="42">
        <f t="shared" si="44"/>
        <v>213</v>
      </c>
      <c r="C220" s="57">
        <v>38824</v>
      </c>
      <c r="D220" s="58">
        <v>61.94</v>
      </c>
      <c r="E220" s="58">
        <v>62.19</v>
      </c>
      <c r="F220" s="58">
        <v>61.61</v>
      </c>
      <c r="G220" s="58">
        <v>62.05</v>
      </c>
      <c r="H220" s="59">
        <v>11568200</v>
      </c>
      <c r="I220" s="46">
        <v>60.67</v>
      </c>
      <c r="K220" s="47">
        <f t="shared" si="45"/>
        <v>0.007974746635653895</v>
      </c>
      <c r="M220" s="29">
        <f t="shared" si="46"/>
        <v>1</v>
      </c>
      <c r="N220" s="108">
        <f t="shared" si="38"/>
        <v>60.91868387010591</v>
      </c>
      <c r="O220" s="108">
        <f t="shared" si="39"/>
        <v>59.1183161298941</v>
      </c>
      <c r="P220" s="27">
        <f t="shared" si="47"/>
        <v>213</v>
      </c>
      <c r="Q220" s="53">
        <f t="shared" si="36"/>
        <v>60.24065523907204</v>
      </c>
      <c r="R220" s="54">
        <f t="shared" si="37"/>
        <v>59.89802542902538</v>
      </c>
      <c r="S220" s="55">
        <f t="shared" si="48"/>
        <v>0.3426298100466596</v>
      </c>
      <c r="T220" s="53">
        <f t="shared" si="40"/>
        <v>60.03457767836614</v>
      </c>
      <c r="U220" s="53">
        <f t="shared" si="41"/>
        <v>59.44922612200408</v>
      </c>
      <c r="V220" s="53">
        <f t="shared" si="42"/>
        <v>58.816593754259664</v>
      </c>
      <c r="X220" s="56">
        <f t="shared" si="43"/>
        <v>60.67</v>
      </c>
      <c r="Y220" s="50"/>
      <c r="AC220" s="7"/>
      <c r="AD220" s="7"/>
      <c r="AE220" s="50"/>
    </row>
    <row r="221" spans="1:31" ht="12.75">
      <c r="A221" s="42">
        <f t="shared" si="44"/>
        <v>214</v>
      </c>
      <c r="C221" s="57">
        <v>38825</v>
      </c>
      <c r="D221" s="58">
        <v>62.49</v>
      </c>
      <c r="E221" s="58">
        <v>63.8</v>
      </c>
      <c r="F221" s="58">
        <v>62.45</v>
      </c>
      <c r="G221" s="58">
        <v>63.54</v>
      </c>
      <c r="H221" s="59">
        <v>22318000</v>
      </c>
      <c r="I221" s="46">
        <v>62.12</v>
      </c>
      <c r="K221" s="47">
        <f t="shared" si="45"/>
        <v>0.023899785726058997</v>
      </c>
      <c r="M221" s="29">
        <f t="shared" si="46"/>
        <v>1</v>
      </c>
      <c r="N221" s="108">
        <f t="shared" si="38"/>
        <v>61.3895429695874</v>
      </c>
      <c r="O221" s="108">
        <f t="shared" si="39"/>
        <v>58.92845703041261</v>
      </c>
      <c r="P221" s="27">
        <f t="shared" si="47"/>
        <v>214</v>
      </c>
      <c r="Q221" s="53">
        <f t="shared" si="36"/>
        <v>60.52978520229173</v>
      </c>
      <c r="R221" s="54">
        <f t="shared" si="37"/>
        <v>60.06261613798646</v>
      </c>
      <c r="S221" s="55">
        <f t="shared" si="48"/>
        <v>0.46716906430526706</v>
      </c>
      <c r="T221" s="53">
        <f t="shared" si="40"/>
        <v>60.233189328045555</v>
      </c>
      <c r="U221" s="53">
        <f t="shared" si="41"/>
        <v>59.55396235251372</v>
      </c>
      <c r="V221" s="53">
        <f t="shared" si="42"/>
        <v>58.882007739323825</v>
      </c>
      <c r="X221" s="56">
        <f t="shared" si="43"/>
        <v>62.12</v>
      </c>
      <c r="Y221" s="50"/>
      <c r="AC221" s="7"/>
      <c r="AD221" s="7"/>
      <c r="AE221" s="50"/>
    </row>
    <row r="222" spans="1:31" ht="12.75">
      <c r="A222" s="42">
        <f t="shared" si="44"/>
        <v>215</v>
      </c>
      <c r="C222" s="57">
        <v>38826</v>
      </c>
      <c r="D222" s="58">
        <v>63.1</v>
      </c>
      <c r="E222" s="58">
        <v>64.48</v>
      </c>
      <c r="F222" s="58">
        <v>62.93</v>
      </c>
      <c r="G222" s="58">
        <v>64.3</v>
      </c>
      <c r="H222" s="59">
        <v>20922200</v>
      </c>
      <c r="I222" s="46">
        <v>62.87</v>
      </c>
      <c r="K222" s="47">
        <f t="shared" si="45"/>
        <v>0.01207340631036713</v>
      </c>
      <c r="M222" s="29">
        <f t="shared" si="46"/>
        <v>1</v>
      </c>
      <c r="N222" s="108">
        <f t="shared" si="38"/>
        <v>61.98842920670654</v>
      </c>
      <c r="O222" s="108">
        <f t="shared" si="39"/>
        <v>58.679570793293436</v>
      </c>
      <c r="P222" s="27">
        <f t="shared" si="47"/>
        <v>215</v>
      </c>
      <c r="Q222" s="53">
        <f aca="true" t="shared" si="49" ref="Q222:Q285">IF($X222&lt;&gt;"",(1-Q$5)*Q221+Q$5*$X222,"")</f>
        <v>60.889818248093</v>
      </c>
      <c r="R222" s="54">
        <f aca="true" t="shared" si="50" ref="R222:R285">IF($X222&lt;&gt;"",(1-R$5)*R221+R$5*$X222,"")</f>
        <v>60.27057049813561</v>
      </c>
      <c r="S222" s="55">
        <f t="shared" si="48"/>
        <v>0.6192477499573883</v>
      </c>
      <c r="T222" s="53">
        <f t="shared" si="40"/>
        <v>60.48431415394598</v>
      </c>
      <c r="U222" s="53">
        <f t="shared" si="41"/>
        <v>59.68400304457201</v>
      </c>
      <c r="V222" s="53">
        <f t="shared" si="42"/>
        <v>58.960977883099595</v>
      </c>
      <c r="X222" s="56">
        <f t="shared" si="43"/>
        <v>62.87</v>
      </c>
      <c r="Y222" s="50"/>
      <c r="AC222" s="7"/>
      <c r="AD222" s="7"/>
      <c r="AE222" s="50"/>
    </row>
    <row r="223" spans="1:31" ht="12.75">
      <c r="A223" s="42">
        <f t="shared" si="44"/>
        <v>216</v>
      </c>
      <c r="C223" s="57">
        <v>38827</v>
      </c>
      <c r="D223" s="58">
        <v>64</v>
      </c>
      <c r="E223" s="58">
        <v>64.78</v>
      </c>
      <c r="F223" s="58">
        <v>63.33</v>
      </c>
      <c r="G223" s="58">
        <v>63.92</v>
      </c>
      <c r="H223" s="59">
        <v>23154900</v>
      </c>
      <c r="I223" s="46">
        <v>62.5</v>
      </c>
      <c r="K223" s="47">
        <f t="shared" si="45"/>
        <v>-0.005885159853666222</v>
      </c>
      <c r="M223" s="29">
        <f t="shared" si="46"/>
        <v>0</v>
      </c>
      <c r="N223" s="108">
        <f t="shared" si="38"/>
        <v>62.348943650792826</v>
      </c>
      <c r="O223" s="108">
        <f t="shared" si="39"/>
        <v>58.60005634920717</v>
      </c>
      <c r="P223" s="27">
        <f t="shared" si="47"/>
        <v>216</v>
      </c>
      <c r="Q223" s="53">
        <f t="shared" si="49"/>
        <v>61.13753851761716</v>
      </c>
      <c r="R223" s="54">
        <f t="shared" si="50"/>
        <v>60.43571342419965</v>
      </c>
      <c r="S223" s="55">
        <f t="shared" si="48"/>
        <v>0.7018250934175114</v>
      </c>
      <c r="T223" s="53">
        <f t="shared" si="40"/>
        <v>60.67628423452255</v>
      </c>
      <c r="U223" s="53">
        <f t="shared" si="41"/>
        <v>59.79443429772605</v>
      </c>
      <c r="V223" s="53">
        <f t="shared" si="42"/>
        <v>59.03105752897881</v>
      </c>
      <c r="X223" s="56">
        <f t="shared" si="43"/>
        <v>62.5</v>
      </c>
      <c r="Y223" s="50"/>
      <c r="AC223" s="7"/>
      <c r="AD223" s="7"/>
      <c r="AE223" s="50"/>
    </row>
    <row r="224" spans="1:31" ht="12.75">
      <c r="A224" s="42">
        <f t="shared" si="44"/>
        <v>217</v>
      </c>
      <c r="C224" s="57">
        <v>38828</v>
      </c>
      <c r="D224" s="58">
        <v>64.2</v>
      </c>
      <c r="E224" s="58">
        <v>65</v>
      </c>
      <c r="F224" s="58">
        <v>64.1</v>
      </c>
      <c r="G224" s="58">
        <v>65</v>
      </c>
      <c r="H224" s="59">
        <v>21759600</v>
      </c>
      <c r="I224" s="46">
        <v>63.55</v>
      </c>
      <c r="K224" s="47">
        <f t="shared" si="45"/>
        <v>0.016799999999999926</v>
      </c>
      <c r="M224" s="29">
        <f t="shared" si="46"/>
        <v>1</v>
      </c>
      <c r="N224" s="108">
        <f t="shared" si="38"/>
        <v>62.93850745285777</v>
      </c>
      <c r="O224" s="108">
        <f t="shared" si="39"/>
        <v>58.37649254714224</v>
      </c>
      <c r="P224" s="27">
        <f t="shared" si="47"/>
        <v>217</v>
      </c>
      <c r="Q224" s="53">
        <f t="shared" si="49"/>
        <v>61.50868643798375</v>
      </c>
      <c r="R224" s="54">
        <f t="shared" si="50"/>
        <v>60.66640131870338</v>
      </c>
      <c r="S224" s="55">
        <f t="shared" si="48"/>
        <v>0.8422851192803691</v>
      </c>
      <c r="T224" s="53">
        <f t="shared" si="40"/>
        <v>60.949971450282305</v>
      </c>
      <c r="U224" s="53">
        <f t="shared" si="41"/>
        <v>59.941711384089736</v>
      </c>
      <c r="V224" s="53">
        <f t="shared" si="42"/>
        <v>59.120541538305964</v>
      </c>
      <c r="X224" s="56">
        <f t="shared" si="43"/>
        <v>63.55</v>
      </c>
      <c r="Y224" s="50"/>
      <c r="AC224" s="7"/>
      <c r="AD224" s="7"/>
      <c r="AE224" s="50"/>
    </row>
    <row r="225" spans="1:31" ht="12.75">
      <c r="A225" s="42">
        <f t="shared" si="44"/>
        <v>218</v>
      </c>
      <c r="C225" s="57">
        <v>38831</v>
      </c>
      <c r="D225" s="58">
        <v>64.76</v>
      </c>
      <c r="E225" s="58">
        <v>64.87</v>
      </c>
      <c r="F225" s="58">
        <v>64.24</v>
      </c>
      <c r="G225" s="58">
        <v>64.41</v>
      </c>
      <c r="H225" s="59">
        <v>16362500</v>
      </c>
      <c r="I225" s="46">
        <v>62.98</v>
      </c>
      <c r="K225" s="47">
        <f t="shared" si="45"/>
        <v>-0.008969315499606667</v>
      </c>
      <c r="M225" s="29">
        <f t="shared" si="46"/>
        <v>0</v>
      </c>
      <c r="N225" s="108">
        <f t="shared" si="38"/>
        <v>63.273164219175854</v>
      </c>
      <c r="O225" s="108">
        <f t="shared" si="39"/>
        <v>58.35883578082414</v>
      </c>
      <c r="P225" s="27">
        <f t="shared" si="47"/>
        <v>218</v>
      </c>
      <c r="Q225" s="53">
        <f t="shared" si="49"/>
        <v>61.73504237060163</v>
      </c>
      <c r="R225" s="54">
        <f t="shared" si="50"/>
        <v>60.83777899879943</v>
      </c>
      <c r="S225" s="55">
        <f t="shared" si="48"/>
        <v>0.8972633718022038</v>
      </c>
      <c r="T225" s="53">
        <f t="shared" si="40"/>
        <v>61.143307502636375</v>
      </c>
      <c r="U225" s="53">
        <f t="shared" si="41"/>
        <v>60.060859957262686</v>
      </c>
      <c r="V225" s="53">
        <f t="shared" si="42"/>
        <v>59.19696645833951</v>
      </c>
      <c r="X225" s="56">
        <f t="shared" si="43"/>
        <v>62.98</v>
      </c>
      <c r="Y225" s="50"/>
      <c r="AC225" s="7"/>
      <c r="AD225" s="7"/>
      <c r="AE225" s="50"/>
    </row>
    <row r="226" spans="1:31" ht="12.75">
      <c r="A226" s="42">
        <f t="shared" si="44"/>
        <v>219</v>
      </c>
      <c r="C226" s="57">
        <v>38832</v>
      </c>
      <c r="D226" s="58">
        <v>64.85</v>
      </c>
      <c r="E226" s="58">
        <v>64.98</v>
      </c>
      <c r="F226" s="58">
        <v>63.13</v>
      </c>
      <c r="G226" s="58">
        <v>63.95</v>
      </c>
      <c r="H226" s="59">
        <v>21780700</v>
      </c>
      <c r="I226" s="46">
        <v>62.53</v>
      </c>
      <c r="K226" s="47">
        <f t="shared" si="45"/>
        <v>-0.007145125436646471</v>
      </c>
      <c r="M226" s="29">
        <f t="shared" si="46"/>
        <v>0</v>
      </c>
      <c r="N226" s="108">
        <f t="shared" si="38"/>
        <v>63.47563641387726</v>
      </c>
      <c r="O226" s="108">
        <f t="shared" si="39"/>
        <v>58.417363586122725</v>
      </c>
      <c r="P226" s="27">
        <f t="shared" si="47"/>
        <v>219</v>
      </c>
      <c r="Q226" s="53">
        <f t="shared" si="49"/>
        <v>61.85734354435523</v>
      </c>
      <c r="R226" s="54">
        <f t="shared" si="50"/>
        <v>60.96312870259206</v>
      </c>
      <c r="S226" s="55">
        <f t="shared" si="48"/>
        <v>0.8942148417631728</v>
      </c>
      <c r="T226" s="53">
        <f t="shared" si="40"/>
        <v>61.275373454766246</v>
      </c>
      <c r="U226" s="53">
        <f t="shared" si="41"/>
        <v>60.1576889785465</v>
      </c>
      <c r="V226" s="53">
        <f t="shared" si="42"/>
        <v>59.2629671225308</v>
      </c>
      <c r="X226" s="56">
        <f t="shared" si="43"/>
        <v>62.53</v>
      </c>
      <c r="Y226" s="50"/>
      <c r="AC226" s="7"/>
      <c r="AD226" s="7"/>
      <c r="AE226" s="50"/>
    </row>
    <row r="227" spans="1:31" ht="12.75">
      <c r="A227" s="42">
        <f t="shared" si="44"/>
        <v>220</v>
      </c>
      <c r="C227" s="57">
        <v>38833</v>
      </c>
      <c r="D227" s="58">
        <v>63.98</v>
      </c>
      <c r="E227" s="58">
        <v>64.8</v>
      </c>
      <c r="F227" s="58">
        <v>63.01</v>
      </c>
      <c r="G227" s="58">
        <v>63.1</v>
      </c>
      <c r="H227" s="59">
        <v>23214800</v>
      </c>
      <c r="I227" s="46">
        <v>61.69</v>
      </c>
      <c r="K227" s="47">
        <f t="shared" si="45"/>
        <v>-0.013433551895090434</v>
      </c>
      <c r="M227" s="29">
        <f t="shared" si="46"/>
        <v>0</v>
      </c>
      <c r="N227" s="108">
        <f t="shared" si="38"/>
        <v>63.52029950583047</v>
      </c>
      <c r="O227" s="108">
        <f t="shared" si="39"/>
        <v>58.58270049416955</v>
      </c>
      <c r="P227" s="27">
        <f t="shared" si="47"/>
        <v>220</v>
      </c>
      <c r="Q227" s="53">
        <f t="shared" si="49"/>
        <v>61.8315983836852</v>
      </c>
      <c r="R227" s="54">
        <f t="shared" si="50"/>
        <v>61.016971020918575</v>
      </c>
      <c r="S227" s="55">
        <f t="shared" si="48"/>
        <v>0.8146273627666218</v>
      </c>
      <c r="T227" s="53">
        <f t="shared" si="40"/>
        <v>61.31486169716946</v>
      </c>
      <c r="U227" s="53">
        <f t="shared" si="41"/>
        <v>60.2177796068388</v>
      </c>
      <c r="V227" s="53">
        <f t="shared" si="42"/>
        <v>59.31102717951039</v>
      </c>
      <c r="X227" s="56">
        <f t="shared" si="43"/>
        <v>61.69</v>
      </c>
      <c r="Y227" s="50"/>
      <c r="AC227" s="7"/>
      <c r="AD227" s="7"/>
      <c r="AE227" s="50"/>
    </row>
    <row r="228" spans="1:31" ht="12.75">
      <c r="A228" s="42">
        <f t="shared" si="44"/>
        <v>221</v>
      </c>
      <c r="C228" s="57">
        <v>38834</v>
      </c>
      <c r="D228" s="58">
        <v>61.5</v>
      </c>
      <c r="E228" s="58">
        <v>63.4</v>
      </c>
      <c r="F228" s="58">
        <v>61</v>
      </c>
      <c r="G228" s="58">
        <v>62.42</v>
      </c>
      <c r="H228" s="59">
        <v>27314900</v>
      </c>
      <c r="I228" s="46">
        <v>61.03</v>
      </c>
      <c r="K228" s="47">
        <f t="shared" si="45"/>
        <v>-0.010698654563138232</v>
      </c>
      <c r="M228" s="29">
        <f t="shared" si="46"/>
        <v>0</v>
      </c>
      <c r="N228" s="108">
        <f t="shared" si="38"/>
        <v>63.52036448023959</v>
      </c>
      <c r="O228" s="108">
        <f t="shared" si="39"/>
        <v>58.694635519760396</v>
      </c>
      <c r="P228" s="27">
        <f t="shared" si="47"/>
        <v>221</v>
      </c>
      <c r="Q228" s="53">
        <f t="shared" si="49"/>
        <v>61.708275555425935</v>
      </c>
      <c r="R228" s="54">
        <f t="shared" si="50"/>
        <v>61.017936130480166</v>
      </c>
      <c r="S228" s="55">
        <f t="shared" si="48"/>
        <v>0.690339424945769</v>
      </c>
      <c r="T228" s="53">
        <f t="shared" si="40"/>
        <v>61.287732011724756</v>
      </c>
      <c r="U228" s="53">
        <f t="shared" si="41"/>
        <v>60.24963138696277</v>
      </c>
      <c r="V228" s="53">
        <f t="shared" si="42"/>
        <v>59.34506624526266</v>
      </c>
      <c r="X228" s="56">
        <f t="shared" si="43"/>
        <v>61.03</v>
      </c>
      <c r="Y228" s="50"/>
      <c r="AC228" s="7"/>
      <c r="AD228" s="7"/>
      <c r="AE228" s="50"/>
    </row>
    <row r="229" spans="1:31" ht="12.75">
      <c r="A229" s="42">
        <f t="shared" si="44"/>
        <v>222</v>
      </c>
      <c r="C229" s="57">
        <v>38835</v>
      </c>
      <c r="D229" s="58">
        <v>62.57</v>
      </c>
      <c r="E229" s="58">
        <v>63.5</v>
      </c>
      <c r="F229" s="58">
        <v>62.52</v>
      </c>
      <c r="G229" s="58">
        <v>63.08</v>
      </c>
      <c r="H229" s="59">
        <v>20652600</v>
      </c>
      <c r="I229" s="46">
        <v>61.67</v>
      </c>
      <c r="K229" s="47">
        <f t="shared" si="45"/>
        <v>0.01048664591184667</v>
      </c>
      <c r="M229" s="29">
        <f t="shared" si="46"/>
        <v>1</v>
      </c>
      <c r="N229" s="108">
        <f t="shared" si="38"/>
        <v>63.54512809214012</v>
      </c>
      <c r="O229" s="108">
        <f t="shared" si="39"/>
        <v>58.8608719078599</v>
      </c>
      <c r="P229" s="27">
        <f t="shared" si="47"/>
        <v>222</v>
      </c>
      <c r="Q229" s="53">
        <f t="shared" si="49"/>
        <v>61.70238700843733</v>
      </c>
      <c r="R229" s="54">
        <f t="shared" si="50"/>
        <v>61.06623715785201</v>
      </c>
      <c r="S229" s="55">
        <f t="shared" si="48"/>
        <v>0.6361498505853191</v>
      </c>
      <c r="T229" s="53">
        <f t="shared" si="40"/>
        <v>61.32413848679859</v>
      </c>
      <c r="U229" s="53">
        <f t="shared" si="41"/>
        <v>60.3053321168858</v>
      </c>
      <c r="V229" s="53">
        <f t="shared" si="42"/>
        <v>59.39110453743567</v>
      </c>
      <c r="X229" s="56">
        <f t="shared" si="43"/>
        <v>61.67</v>
      </c>
      <c r="Y229" s="50"/>
      <c r="AC229" s="7"/>
      <c r="AD229" s="7"/>
      <c r="AE229" s="50"/>
    </row>
    <row r="230" spans="1:31" ht="12.75">
      <c r="A230" s="42">
        <f t="shared" si="44"/>
        <v>223</v>
      </c>
      <c r="C230" s="57">
        <v>38838</v>
      </c>
      <c r="D230" s="58">
        <v>63.4</v>
      </c>
      <c r="E230" s="58">
        <v>64.33</v>
      </c>
      <c r="F230" s="58">
        <v>63.32</v>
      </c>
      <c r="G230" s="58">
        <v>63.42</v>
      </c>
      <c r="H230" s="59">
        <v>19771500</v>
      </c>
      <c r="I230" s="46">
        <v>62.01</v>
      </c>
      <c r="K230" s="47">
        <f t="shared" si="45"/>
        <v>0.005513215501864677</v>
      </c>
      <c r="M230" s="29">
        <f t="shared" si="46"/>
        <v>1</v>
      </c>
      <c r="N230" s="108">
        <f t="shared" si="38"/>
        <v>63.55847107604523</v>
      </c>
      <c r="O230" s="108">
        <f t="shared" si="39"/>
        <v>59.09852892395477</v>
      </c>
      <c r="P230" s="27">
        <f t="shared" si="47"/>
        <v>223</v>
      </c>
      <c r="Q230" s="53">
        <f t="shared" si="49"/>
        <v>61.74971208406235</v>
      </c>
      <c r="R230" s="54">
        <f t="shared" si="50"/>
        <v>61.13614551652964</v>
      </c>
      <c r="S230" s="55">
        <f t="shared" si="48"/>
        <v>0.6135665675327147</v>
      </c>
      <c r="T230" s="53">
        <f t="shared" si="40"/>
        <v>61.389458630913005</v>
      </c>
      <c r="U230" s="53">
        <f t="shared" si="41"/>
        <v>60.37218183779224</v>
      </c>
      <c r="V230" s="53">
        <f t="shared" si="42"/>
        <v>59.44296385352606</v>
      </c>
      <c r="X230" s="56">
        <f t="shared" si="43"/>
        <v>62.01</v>
      </c>
      <c r="Y230" s="50"/>
      <c r="AC230" s="7"/>
      <c r="AD230" s="7"/>
      <c r="AE230" s="50"/>
    </row>
    <row r="231" spans="1:31" ht="12.75">
      <c r="A231" s="42">
        <f t="shared" si="44"/>
        <v>224</v>
      </c>
      <c r="C231" s="57">
        <v>38839</v>
      </c>
      <c r="D231" s="58">
        <v>63.82</v>
      </c>
      <c r="E231" s="58">
        <v>64.77</v>
      </c>
      <c r="F231" s="58">
        <v>63.82</v>
      </c>
      <c r="G231" s="58">
        <v>64.67</v>
      </c>
      <c r="H231" s="59">
        <v>18963700</v>
      </c>
      <c r="I231" s="46">
        <v>63.23</v>
      </c>
      <c r="K231" s="47">
        <f t="shared" si="45"/>
        <v>0.01967424608934043</v>
      </c>
      <c r="M231" s="29">
        <f t="shared" si="46"/>
        <v>1</v>
      </c>
      <c r="N231" s="108">
        <f t="shared" si="38"/>
        <v>63.74682386051629</v>
      </c>
      <c r="O231" s="108">
        <f t="shared" si="39"/>
        <v>59.26617613948372</v>
      </c>
      <c r="P231" s="27">
        <f t="shared" si="47"/>
        <v>224</v>
      </c>
      <c r="Q231" s="53">
        <f t="shared" si="49"/>
        <v>61.9774486865143</v>
      </c>
      <c r="R231" s="54">
        <f t="shared" si="50"/>
        <v>61.29124584863855</v>
      </c>
      <c r="S231" s="55">
        <f t="shared" si="48"/>
        <v>0.6862028378757472</v>
      </c>
      <c r="T231" s="53">
        <f t="shared" si="40"/>
        <v>61.56474828511177</v>
      </c>
      <c r="U231" s="53">
        <f t="shared" si="41"/>
        <v>60.48425313827097</v>
      </c>
      <c r="V231" s="53">
        <f t="shared" si="42"/>
        <v>59.51795466830772</v>
      </c>
      <c r="X231" s="56">
        <f t="shared" si="43"/>
        <v>63.23</v>
      </c>
      <c r="Y231" s="50"/>
      <c r="AC231" s="7"/>
      <c r="AD231" s="7"/>
      <c r="AE231" s="50"/>
    </row>
    <row r="232" spans="1:31" ht="12.75">
      <c r="A232" s="42">
        <f t="shared" si="44"/>
        <v>225</v>
      </c>
      <c r="C232" s="57">
        <v>38840</v>
      </c>
      <c r="D232" s="58">
        <v>64.6</v>
      </c>
      <c r="E232" s="58">
        <v>64.77</v>
      </c>
      <c r="F232" s="58">
        <v>63.2</v>
      </c>
      <c r="G232" s="58">
        <v>63.77</v>
      </c>
      <c r="H232" s="59">
        <v>22925000</v>
      </c>
      <c r="I232" s="46">
        <v>62.35</v>
      </c>
      <c r="K232" s="47">
        <f t="shared" si="45"/>
        <v>-0.013917444251146494</v>
      </c>
      <c r="M232" s="29">
        <f t="shared" si="46"/>
        <v>0</v>
      </c>
      <c r="N232" s="108">
        <f t="shared" si="38"/>
        <v>63.810906765203676</v>
      </c>
      <c r="O232" s="108">
        <f t="shared" si="39"/>
        <v>59.40009323479631</v>
      </c>
      <c r="P232" s="27">
        <f t="shared" si="47"/>
        <v>225</v>
      </c>
      <c r="Q232" s="53">
        <f t="shared" si="49"/>
        <v>62.03476427320441</v>
      </c>
      <c r="R232" s="54">
        <f t="shared" si="50"/>
        <v>61.36967208207274</v>
      </c>
      <c r="S232" s="55">
        <f t="shared" si="48"/>
        <v>0.6650921911316701</v>
      </c>
      <c r="T232" s="53">
        <f t="shared" si="40"/>
        <v>61.63953416272017</v>
      </c>
      <c r="U232" s="53">
        <f t="shared" si="41"/>
        <v>60.55741968186819</v>
      </c>
      <c r="V232" s="53">
        <f t="shared" si="42"/>
        <v>59.574034773885785</v>
      </c>
      <c r="X232" s="56">
        <f t="shared" si="43"/>
        <v>62.35</v>
      </c>
      <c r="Y232" s="50"/>
      <c r="AC232" s="7"/>
      <c r="AD232" s="7"/>
      <c r="AE232" s="50"/>
    </row>
    <row r="233" spans="1:31" ht="12.75">
      <c r="A233" s="42">
        <f t="shared" si="44"/>
        <v>226</v>
      </c>
      <c r="C233" s="57">
        <v>38841</v>
      </c>
      <c r="D233" s="58">
        <v>63.77</v>
      </c>
      <c r="E233" s="58">
        <v>64.41</v>
      </c>
      <c r="F233" s="58">
        <v>62.89</v>
      </c>
      <c r="G233" s="58">
        <v>63.31</v>
      </c>
      <c r="H233" s="59">
        <v>23185600</v>
      </c>
      <c r="I233" s="46">
        <v>61.9</v>
      </c>
      <c r="K233" s="47">
        <f t="shared" si="45"/>
        <v>-0.0072173215717723505</v>
      </c>
      <c r="M233" s="29">
        <f t="shared" si="46"/>
        <v>0</v>
      </c>
      <c r="N233" s="108">
        <f t="shared" si="38"/>
        <v>63.83689214855691</v>
      </c>
      <c r="O233" s="108">
        <f t="shared" si="39"/>
        <v>59.486107851443094</v>
      </c>
      <c r="P233" s="27">
        <f t="shared" si="47"/>
        <v>226</v>
      </c>
      <c r="Q233" s="53">
        <f t="shared" si="49"/>
        <v>62.01403130809604</v>
      </c>
      <c r="R233" s="54">
        <f t="shared" si="50"/>
        <v>61.40895563154883</v>
      </c>
      <c r="S233" s="55">
        <f t="shared" si="48"/>
        <v>0.6050756765472087</v>
      </c>
      <c r="T233" s="53">
        <f t="shared" si="40"/>
        <v>61.664340432937294</v>
      </c>
      <c r="U233" s="53">
        <f t="shared" si="41"/>
        <v>60.61006989042238</v>
      </c>
      <c r="V233" s="53">
        <f t="shared" si="42"/>
        <v>59.62009349123458</v>
      </c>
      <c r="X233" s="56">
        <f t="shared" si="43"/>
        <v>61.9</v>
      </c>
      <c r="Y233" s="50"/>
      <c r="AC233" s="7"/>
      <c r="AD233" s="7"/>
      <c r="AE233" s="50"/>
    </row>
    <row r="234" spans="1:31" ht="12.75">
      <c r="A234" s="42">
        <f t="shared" si="44"/>
        <v>227</v>
      </c>
      <c r="C234" s="57">
        <v>38842</v>
      </c>
      <c r="D234" s="58">
        <v>63.9</v>
      </c>
      <c r="E234" s="58">
        <v>64.05</v>
      </c>
      <c r="F234" s="58">
        <v>63.2</v>
      </c>
      <c r="G234" s="58">
        <v>64</v>
      </c>
      <c r="H234" s="59">
        <v>14156100</v>
      </c>
      <c r="I234" s="46">
        <v>62.57</v>
      </c>
      <c r="K234" s="47">
        <f t="shared" si="45"/>
        <v>0.010823909531502363</v>
      </c>
      <c r="M234" s="29">
        <f t="shared" si="46"/>
        <v>1</v>
      </c>
      <c r="N234" s="108">
        <f aca="true" t="shared" si="51" ref="N234:N297">IF($G234&lt;&gt;"",AVERAGE($I215:$I234)+$N$5*STDEVP($I215:$I234),"")</f>
        <v>63.91823265446769</v>
      </c>
      <c r="O234" s="108">
        <f aca="true" t="shared" si="52" ref="O234:O297">IF($G234&lt;&gt;"",AVERAGE($I215:$I234)-$N$5*STDEVP($I215:$I234),"")</f>
        <v>59.590767345532285</v>
      </c>
      <c r="P234" s="27">
        <f t="shared" si="47"/>
        <v>227</v>
      </c>
      <c r="Q234" s="53">
        <f t="shared" si="49"/>
        <v>62.09956495300434</v>
      </c>
      <c r="R234" s="54">
        <f t="shared" si="50"/>
        <v>61.49495891810077</v>
      </c>
      <c r="S234" s="55">
        <f t="shared" si="48"/>
        <v>0.6046060349035685</v>
      </c>
      <c r="T234" s="53">
        <f t="shared" si="40"/>
        <v>61.7505937250385</v>
      </c>
      <c r="U234" s="53">
        <f t="shared" si="41"/>
        <v>60.68692989471954</v>
      </c>
      <c r="V234" s="53">
        <f t="shared" si="42"/>
        <v>59.67850748150716</v>
      </c>
      <c r="X234" s="56">
        <f t="shared" si="43"/>
        <v>62.57</v>
      </c>
      <c r="Y234" s="50"/>
      <c r="AC234" s="7"/>
      <c r="AD234" s="7"/>
      <c r="AE234" s="50"/>
    </row>
    <row r="235" spans="1:31" ht="12.75">
      <c r="A235" s="42">
        <f t="shared" si="44"/>
        <v>228</v>
      </c>
      <c r="C235" s="57">
        <v>38845</v>
      </c>
      <c r="D235" s="58">
        <v>63.6</v>
      </c>
      <c r="E235" s="58">
        <v>64.09</v>
      </c>
      <c r="F235" s="58">
        <v>63.17</v>
      </c>
      <c r="G235" s="58">
        <v>63.71</v>
      </c>
      <c r="H235" s="59">
        <v>16579800</v>
      </c>
      <c r="I235" s="46">
        <v>62.29</v>
      </c>
      <c r="K235" s="47">
        <f t="shared" si="45"/>
        <v>-0.004474988013424941</v>
      </c>
      <c r="M235" s="29">
        <f t="shared" si="46"/>
        <v>0</v>
      </c>
      <c r="N235" s="108">
        <f t="shared" si="51"/>
        <v>63.881163177457395</v>
      </c>
      <c r="O235" s="108">
        <f t="shared" si="52"/>
        <v>59.860836822542595</v>
      </c>
      <c r="P235" s="27">
        <f t="shared" si="47"/>
        <v>228</v>
      </c>
      <c r="Q235" s="53">
        <f t="shared" si="49"/>
        <v>62.12886265254213</v>
      </c>
      <c r="R235" s="54">
        <f t="shared" si="50"/>
        <v>61.553850850093305</v>
      </c>
      <c r="S235" s="55">
        <f t="shared" si="48"/>
        <v>0.5750118024488273</v>
      </c>
      <c r="T235" s="53">
        <f t="shared" si="40"/>
        <v>61.80196575122531</v>
      </c>
      <c r="U235" s="53">
        <f t="shared" si="41"/>
        <v>60.749795389044266</v>
      </c>
      <c r="V235" s="53">
        <f t="shared" si="42"/>
        <v>59.730220204645626</v>
      </c>
      <c r="X235" s="56">
        <f t="shared" si="43"/>
        <v>62.29</v>
      </c>
      <c r="Y235" s="50"/>
      <c r="AC235" s="7"/>
      <c r="AD235" s="7"/>
      <c r="AE235" s="50"/>
    </row>
    <row r="236" spans="1:31" ht="12.75">
      <c r="A236" s="42">
        <f t="shared" si="44"/>
        <v>229</v>
      </c>
      <c r="C236" s="57">
        <v>38846</v>
      </c>
      <c r="D236" s="58">
        <v>63.6</v>
      </c>
      <c r="E236" s="58">
        <v>64.17</v>
      </c>
      <c r="F236" s="58">
        <v>63.43</v>
      </c>
      <c r="G236" s="58">
        <v>63.94</v>
      </c>
      <c r="H236" s="59">
        <v>14028800</v>
      </c>
      <c r="I236" s="46">
        <v>62.52</v>
      </c>
      <c r="K236" s="47">
        <f t="shared" si="45"/>
        <v>0.0036924064857923877</v>
      </c>
      <c r="M236" s="29">
        <f t="shared" si="46"/>
        <v>1</v>
      </c>
      <c r="N236" s="108">
        <f t="shared" si="51"/>
        <v>63.903641051979484</v>
      </c>
      <c r="O236" s="108">
        <f t="shared" si="52"/>
        <v>60.034358948020504</v>
      </c>
      <c r="P236" s="27">
        <f t="shared" si="47"/>
        <v>229</v>
      </c>
      <c r="Q236" s="53">
        <f t="shared" si="49"/>
        <v>62.189037629074114</v>
      </c>
      <c r="R236" s="54">
        <f t="shared" si="50"/>
        <v>61.6254174537901</v>
      </c>
      <c r="S236" s="55">
        <f t="shared" si="48"/>
        <v>0.5636201752840151</v>
      </c>
      <c r="T236" s="53">
        <f t="shared" si="40"/>
        <v>61.87034996539433</v>
      </c>
      <c r="U236" s="53">
        <f t="shared" si="41"/>
        <v>60.8192151777092</v>
      </c>
      <c r="V236" s="53">
        <f t="shared" si="42"/>
        <v>59.78546336891007</v>
      </c>
      <c r="X236" s="56">
        <f t="shared" si="43"/>
        <v>62.52</v>
      </c>
      <c r="Y236" s="50"/>
      <c r="AC236" s="7"/>
      <c r="AD236" s="7"/>
      <c r="AE236" s="50"/>
    </row>
    <row r="237" spans="1:31" ht="12.75">
      <c r="A237" s="42">
        <f t="shared" si="44"/>
        <v>230</v>
      </c>
      <c r="C237" s="57">
        <v>38847</v>
      </c>
      <c r="D237" s="58">
        <v>63.5</v>
      </c>
      <c r="E237" s="58">
        <v>63.95</v>
      </c>
      <c r="F237" s="58">
        <v>63</v>
      </c>
      <c r="G237" s="58">
        <v>63.88</v>
      </c>
      <c r="H237" s="59">
        <v>15336100</v>
      </c>
      <c r="I237" s="46">
        <v>62.77</v>
      </c>
      <c r="K237" s="47">
        <f t="shared" si="45"/>
        <v>0.003998720409468914</v>
      </c>
      <c r="M237" s="29">
        <f t="shared" si="46"/>
        <v>1</v>
      </c>
      <c r="N237" s="108">
        <f t="shared" si="51"/>
        <v>63.93686851188305</v>
      </c>
      <c r="O237" s="108">
        <f t="shared" si="52"/>
        <v>60.21613148811694</v>
      </c>
      <c r="P237" s="27">
        <f t="shared" si="47"/>
        <v>230</v>
      </c>
      <c r="Q237" s="53">
        <f t="shared" si="49"/>
        <v>62.278416455370404</v>
      </c>
      <c r="R237" s="54">
        <f t="shared" si="50"/>
        <v>61.71020134610195</v>
      </c>
      <c r="S237" s="55">
        <f t="shared" si="48"/>
        <v>0.5682151092684578</v>
      </c>
      <c r="T237" s="53">
        <f t="shared" si="40"/>
        <v>61.95603092107106</v>
      </c>
      <c r="U237" s="53">
        <f t="shared" si="41"/>
        <v>60.89571654328923</v>
      </c>
      <c r="V237" s="53">
        <f t="shared" si="42"/>
        <v>59.84456310417917</v>
      </c>
      <c r="X237" s="56">
        <f t="shared" si="43"/>
        <v>62.77</v>
      </c>
      <c r="Y237" s="50"/>
      <c r="AC237" s="7"/>
      <c r="AD237" s="7"/>
      <c r="AE237" s="50"/>
    </row>
    <row r="238" spans="1:31" ht="12.75">
      <c r="A238" s="42">
        <f t="shared" si="44"/>
        <v>231</v>
      </c>
      <c r="C238" s="57">
        <v>38848</v>
      </c>
      <c r="D238" s="58">
        <v>64.1</v>
      </c>
      <c r="E238" s="58">
        <v>64.26</v>
      </c>
      <c r="F238" s="58">
        <v>63.25</v>
      </c>
      <c r="G238" s="58">
        <v>63.46</v>
      </c>
      <c r="H238" s="59">
        <v>18024900</v>
      </c>
      <c r="I238" s="46">
        <v>62.36</v>
      </c>
      <c r="K238" s="47">
        <f t="shared" si="45"/>
        <v>-0.006531782698741551</v>
      </c>
      <c r="M238" s="29">
        <f t="shared" si="46"/>
        <v>0</v>
      </c>
      <c r="N238" s="108">
        <f t="shared" si="51"/>
        <v>63.813662526513</v>
      </c>
      <c r="O238" s="108">
        <f t="shared" si="52"/>
        <v>60.566337473486996</v>
      </c>
      <c r="P238" s="27">
        <f t="shared" si="47"/>
        <v>231</v>
      </c>
      <c r="Q238" s="53">
        <f t="shared" si="49"/>
        <v>62.2909677699288</v>
      </c>
      <c r="R238" s="54">
        <f t="shared" si="50"/>
        <v>61.75833457972402</v>
      </c>
      <c r="S238" s="55">
        <f t="shared" si="48"/>
        <v>0.532633190204777</v>
      </c>
      <c r="T238" s="53">
        <f t="shared" si="40"/>
        <v>61.99450416668334</v>
      </c>
      <c r="U238" s="53">
        <f t="shared" si="41"/>
        <v>60.953139423944556</v>
      </c>
      <c r="V238" s="53">
        <f t="shared" si="42"/>
        <v>59.89437373577959</v>
      </c>
      <c r="X238" s="56">
        <f t="shared" si="43"/>
        <v>62.36</v>
      </c>
      <c r="Y238" s="50"/>
      <c r="AC238" s="7"/>
      <c r="AD238" s="7"/>
      <c r="AE238" s="50"/>
    </row>
    <row r="239" spans="1:31" ht="12.75">
      <c r="A239" s="42">
        <f t="shared" si="44"/>
        <v>232</v>
      </c>
      <c r="C239" s="57">
        <v>38849</v>
      </c>
      <c r="D239" s="58">
        <v>63.46</v>
      </c>
      <c r="E239" s="58">
        <v>63.5</v>
      </c>
      <c r="F239" s="58">
        <v>62.06</v>
      </c>
      <c r="G239" s="58">
        <v>62.24</v>
      </c>
      <c r="H239" s="59">
        <v>19198600</v>
      </c>
      <c r="I239" s="46">
        <v>61.16</v>
      </c>
      <c r="K239" s="47">
        <f t="shared" si="45"/>
        <v>-0.019243104554201418</v>
      </c>
      <c r="M239" s="29">
        <f t="shared" si="46"/>
        <v>0</v>
      </c>
      <c r="N239" s="108">
        <f t="shared" si="51"/>
        <v>63.666453430613515</v>
      </c>
      <c r="O239" s="108">
        <f t="shared" si="52"/>
        <v>60.81054656938649</v>
      </c>
      <c r="P239" s="27">
        <f t="shared" si="47"/>
        <v>232</v>
      </c>
      <c r="Q239" s="53">
        <f t="shared" si="49"/>
        <v>62.11697272840129</v>
      </c>
      <c r="R239" s="54">
        <f t="shared" si="50"/>
        <v>61.71401349974447</v>
      </c>
      <c r="S239" s="55">
        <f t="shared" si="48"/>
        <v>0.4029592286568189</v>
      </c>
      <c r="T239" s="53">
        <f t="shared" si="40"/>
        <v>61.915027579380165</v>
      </c>
      <c r="U239" s="53">
        <f t="shared" si="41"/>
        <v>60.96125160339771</v>
      </c>
      <c r="V239" s="53">
        <f t="shared" si="42"/>
        <v>59.91943564200177</v>
      </c>
      <c r="X239" s="56">
        <f t="shared" si="43"/>
        <v>61.16</v>
      </c>
      <c r="Y239" s="50"/>
      <c r="AC239" s="7"/>
      <c r="AD239" s="7"/>
      <c r="AE239" s="50"/>
    </row>
    <row r="240" spans="1:31" ht="12.75">
      <c r="A240" s="42">
        <f t="shared" si="44"/>
        <v>233</v>
      </c>
      <c r="C240" s="57">
        <v>38852</v>
      </c>
      <c r="D240" s="58">
        <v>61.51</v>
      </c>
      <c r="E240" s="58">
        <v>62.48</v>
      </c>
      <c r="F240" s="58">
        <v>61.35</v>
      </c>
      <c r="G240" s="58">
        <v>62</v>
      </c>
      <c r="H240" s="59">
        <v>19512200</v>
      </c>
      <c r="I240" s="46">
        <v>60.92</v>
      </c>
      <c r="K240" s="47">
        <f t="shared" si="45"/>
        <v>-0.003924133420536213</v>
      </c>
      <c r="M240" s="29">
        <f t="shared" si="46"/>
        <v>0</v>
      </c>
      <c r="N240" s="108">
        <f t="shared" si="51"/>
        <v>63.627254336957165</v>
      </c>
      <c r="O240" s="108">
        <f t="shared" si="52"/>
        <v>60.87474566304286</v>
      </c>
      <c r="P240" s="27">
        <f t="shared" si="47"/>
        <v>233</v>
      </c>
      <c r="Q240" s="53">
        <f t="shared" si="49"/>
        <v>61.93282307787801</v>
      </c>
      <c r="R240" s="54">
        <f t="shared" si="50"/>
        <v>61.655197684948575</v>
      </c>
      <c r="S240" s="55">
        <f t="shared" si="48"/>
        <v>0.277625392929437</v>
      </c>
      <c r="T240" s="53">
        <f t="shared" si="40"/>
        <v>61.82026304801063</v>
      </c>
      <c r="U240" s="53">
        <f t="shared" si="41"/>
        <v>60.95963389346055</v>
      </c>
      <c r="V240" s="53">
        <f t="shared" si="42"/>
        <v>59.9392487976057</v>
      </c>
      <c r="X240" s="56">
        <f t="shared" si="43"/>
        <v>60.92</v>
      </c>
      <c r="Y240" s="50"/>
      <c r="AC240" s="7"/>
      <c r="AD240" s="7"/>
      <c r="AE240" s="50"/>
    </row>
    <row r="241" spans="1:31" ht="12.75">
      <c r="A241" s="42">
        <f t="shared" si="44"/>
        <v>234</v>
      </c>
      <c r="C241" s="57">
        <v>38853</v>
      </c>
      <c r="D241" s="58">
        <v>62.11</v>
      </c>
      <c r="E241" s="58">
        <v>62.71</v>
      </c>
      <c r="F241" s="58">
        <v>61.54</v>
      </c>
      <c r="G241" s="58">
        <v>61.96</v>
      </c>
      <c r="H241" s="59">
        <v>15826300</v>
      </c>
      <c r="I241" s="46">
        <v>60.88</v>
      </c>
      <c r="K241" s="47">
        <f t="shared" si="45"/>
        <v>-0.0006565988181220783</v>
      </c>
      <c r="M241" s="29">
        <f t="shared" si="46"/>
        <v>0</v>
      </c>
      <c r="N241" s="108">
        <f t="shared" si="51"/>
        <v>63.68939861369959</v>
      </c>
      <c r="O241" s="108">
        <f t="shared" si="52"/>
        <v>60.68860138630043</v>
      </c>
      <c r="P241" s="27">
        <f t="shared" si="47"/>
        <v>234</v>
      </c>
      <c r="Q241" s="53">
        <f t="shared" si="49"/>
        <v>61.77085029666601</v>
      </c>
      <c r="R241" s="54">
        <f t="shared" si="50"/>
        <v>61.597775634211644</v>
      </c>
      <c r="S241" s="55">
        <f t="shared" si="48"/>
        <v>0.17307466245436842</v>
      </c>
      <c r="T241" s="53">
        <f t="shared" si="40"/>
        <v>61.73071418629533</v>
      </c>
      <c r="U241" s="53">
        <f t="shared" si="41"/>
        <v>60.95651099567779</v>
      </c>
      <c r="V241" s="53">
        <f t="shared" si="42"/>
        <v>59.95787753428677</v>
      </c>
      <c r="X241" s="56">
        <f t="shared" si="43"/>
        <v>60.88</v>
      </c>
      <c r="Y241" s="50"/>
      <c r="AC241" s="7"/>
      <c r="AD241" s="7"/>
      <c r="AE241" s="50"/>
    </row>
    <row r="242" spans="1:31" ht="12.75">
      <c r="A242" s="42">
        <f t="shared" si="44"/>
        <v>235</v>
      </c>
      <c r="C242" s="57">
        <v>38854</v>
      </c>
      <c r="D242" s="58">
        <v>61.45</v>
      </c>
      <c r="E242" s="58">
        <v>61.74</v>
      </c>
      <c r="F242" s="58">
        <v>59.94</v>
      </c>
      <c r="G242" s="58">
        <v>60.18</v>
      </c>
      <c r="H242" s="59">
        <v>26217600</v>
      </c>
      <c r="I242" s="46">
        <v>59.14</v>
      </c>
      <c r="K242" s="47">
        <f t="shared" si="45"/>
        <v>-0.028580814717477088</v>
      </c>
      <c r="M242" s="29">
        <f t="shared" si="46"/>
        <v>0</v>
      </c>
      <c r="N242" s="108">
        <f t="shared" si="51"/>
        <v>63.97191488772569</v>
      </c>
      <c r="O242" s="108">
        <f t="shared" si="52"/>
        <v>60.033085112274335</v>
      </c>
      <c r="P242" s="27">
        <f t="shared" si="47"/>
        <v>235</v>
      </c>
      <c r="Q242" s="53">
        <f t="shared" si="49"/>
        <v>61.36610409717893</v>
      </c>
      <c r="R242" s="54">
        <f t="shared" si="50"/>
        <v>61.415718179825596</v>
      </c>
      <c r="S242" s="55">
        <f t="shared" si="48"/>
        <v>-0.049614082646662894</v>
      </c>
      <c r="T242" s="53">
        <f t="shared" si="40"/>
        <v>61.48397950188625</v>
      </c>
      <c r="U242" s="53">
        <f t="shared" si="41"/>
        <v>60.88527527035709</v>
      </c>
      <c r="V242" s="53">
        <f t="shared" si="42"/>
        <v>59.94168193954842</v>
      </c>
      <c r="X242" s="56">
        <f t="shared" si="43"/>
        <v>59.14</v>
      </c>
      <c r="Y242" s="50"/>
      <c r="AC242" s="7"/>
      <c r="AD242" s="7"/>
      <c r="AE242" s="50"/>
    </row>
    <row r="243" spans="1:31" ht="12.75">
      <c r="A243" s="42">
        <f t="shared" si="44"/>
        <v>236</v>
      </c>
      <c r="C243" s="57">
        <v>38855</v>
      </c>
      <c r="D243" s="58">
        <v>60.25</v>
      </c>
      <c r="E243" s="58">
        <v>61</v>
      </c>
      <c r="F243" s="58">
        <v>59.86</v>
      </c>
      <c r="G243" s="58">
        <v>59.89</v>
      </c>
      <c r="H243" s="59">
        <v>19108000</v>
      </c>
      <c r="I243" s="46">
        <v>58.85</v>
      </c>
      <c r="K243" s="47">
        <f t="shared" si="45"/>
        <v>-0.004903618532296261</v>
      </c>
      <c r="M243" s="29">
        <f t="shared" si="46"/>
        <v>0</v>
      </c>
      <c r="N243" s="108">
        <f t="shared" si="51"/>
        <v>64.20401342278043</v>
      </c>
      <c r="O243" s="108">
        <f t="shared" si="52"/>
        <v>59.43598657721959</v>
      </c>
      <c r="P243" s="27">
        <f t="shared" si="47"/>
        <v>236</v>
      </c>
      <c r="Q243" s="53">
        <f t="shared" si="49"/>
        <v>60.97901115915141</v>
      </c>
      <c r="R243" s="54">
        <f t="shared" si="50"/>
        <v>61.22566498132</v>
      </c>
      <c r="S243" s="55">
        <f t="shared" si="48"/>
        <v>-0.24665382216858944</v>
      </c>
      <c r="T243" s="53">
        <f t="shared" si="40"/>
        <v>61.233124311230426</v>
      </c>
      <c r="U243" s="53">
        <f t="shared" si="41"/>
        <v>60.8054605538725</v>
      </c>
      <c r="V243" s="53">
        <f t="shared" si="42"/>
        <v>59.920064475398945</v>
      </c>
      <c r="X243" s="56">
        <f t="shared" si="43"/>
        <v>58.85</v>
      </c>
      <c r="Y243" s="50"/>
      <c r="AC243" s="7"/>
      <c r="AD243" s="7"/>
      <c r="AE243" s="50"/>
    </row>
    <row r="244" spans="1:31" ht="12.75">
      <c r="A244" s="42">
        <f t="shared" si="44"/>
        <v>237</v>
      </c>
      <c r="C244" s="57">
        <v>38856</v>
      </c>
      <c r="D244" s="58">
        <v>59.9</v>
      </c>
      <c r="E244" s="58">
        <v>61.04</v>
      </c>
      <c r="F244" s="58">
        <v>59.5</v>
      </c>
      <c r="G244" s="58">
        <v>60.45</v>
      </c>
      <c r="H244" s="59">
        <v>26682500</v>
      </c>
      <c r="I244" s="46">
        <v>59.4</v>
      </c>
      <c r="K244" s="47">
        <f t="shared" si="45"/>
        <v>0.009345794392523255</v>
      </c>
      <c r="M244" s="29">
        <f t="shared" si="46"/>
        <v>1</v>
      </c>
      <c r="N244" s="108">
        <f t="shared" si="51"/>
        <v>64.07907556138024</v>
      </c>
      <c r="O244" s="108">
        <f t="shared" si="52"/>
        <v>59.14592443861976</v>
      </c>
      <c r="P244" s="27">
        <f t="shared" si="47"/>
        <v>237</v>
      </c>
      <c r="Q244" s="53">
        <f t="shared" si="49"/>
        <v>60.73608636543581</v>
      </c>
      <c r="R244" s="54">
        <f t="shared" si="50"/>
        <v>61.09043053825926</v>
      </c>
      <c r="S244" s="55">
        <f t="shared" si="48"/>
        <v>-0.35434417282345265</v>
      </c>
      <c r="T244" s="53">
        <f t="shared" si="40"/>
        <v>61.058541043494195</v>
      </c>
      <c r="U244" s="53">
        <f t="shared" si="41"/>
        <v>60.750344453720636</v>
      </c>
      <c r="V244" s="53">
        <f t="shared" si="42"/>
        <v>59.9097661689554</v>
      </c>
      <c r="X244" s="56">
        <f t="shared" si="43"/>
        <v>59.4</v>
      </c>
      <c r="Y244" s="50"/>
      <c r="AC244" s="7"/>
      <c r="AD244" s="7"/>
      <c r="AE244" s="50"/>
    </row>
    <row r="245" spans="1:31" ht="12.75">
      <c r="A245" s="42">
        <f t="shared" si="44"/>
        <v>238</v>
      </c>
      <c r="C245" s="57">
        <v>38859</v>
      </c>
      <c r="D245" s="58">
        <v>59.95</v>
      </c>
      <c r="E245" s="58">
        <v>61.41</v>
      </c>
      <c r="F245" s="58">
        <v>59.56</v>
      </c>
      <c r="G245" s="58">
        <v>60.78</v>
      </c>
      <c r="H245" s="59">
        <v>22810600</v>
      </c>
      <c r="I245" s="46">
        <v>59.72</v>
      </c>
      <c r="K245" s="47">
        <f t="shared" si="45"/>
        <v>0.005387205387205496</v>
      </c>
      <c r="M245" s="29">
        <f t="shared" si="46"/>
        <v>1</v>
      </c>
      <c r="N245" s="108">
        <f t="shared" si="51"/>
        <v>63.96346479688871</v>
      </c>
      <c r="O245" s="108">
        <f t="shared" si="52"/>
        <v>58.93553520311129</v>
      </c>
      <c r="P245" s="27">
        <f t="shared" si="47"/>
        <v>238</v>
      </c>
      <c r="Q245" s="53">
        <f t="shared" si="49"/>
        <v>60.57976538613799</v>
      </c>
      <c r="R245" s="54">
        <f t="shared" si="50"/>
        <v>60.98891716505487</v>
      </c>
      <c r="S245" s="55">
        <f t="shared" si="48"/>
        <v>-0.40915177891687904</v>
      </c>
      <c r="T245" s="53">
        <f t="shared" si="40"/>
        <v>60.931060944113796</v>
      </c>
      <c r="U245" s="53">
        <f t="shared" si="41"/>
        <v>60.70993878886885</v>
      </c>
      <c r="V245" s="53">
        <f t="shared" si="42"/>
        <v>59.90600842303549</v>
      </c>
      <c r="X245" s="56">
        <f t="shared" si="43"/>
        <v>59.72</v>
      </c>
      <c r="Y245" s="50"/>
      <c r="AC245" s="7"/>
      <c r="AD245" s="7"/>
      <c r="AE245" s="50"/>
    </row>
    <row r="246" spans="1:31" ht="12.75">
      <c r="A246" s="42">
        <f t="shared" si="44"/>
        <v>239</v>
      </c>
      <c r="C246" s="57">
        <v>38860</v>
      </c>
      <c r="D246" s="58">
        <v>61.3</v>
      </c>
      <c r="E246" s="58">
        <v>61.72</v>
      </c>
      <c r="F246" s="58">
        <v>60.19</v>
      </c>
      <c r="G246" s="58">
        <v>60.39</v>
      </c>
      <c r="H246" s="59">
        <v>19846500</v>
      </c>
      <c r="I246" s="46">
        <v>59.34</v>
      </c>
      <c r="K246" s="47">
        <f t="shared" si="45"/>
        <v>-0.00636302746148687</v>
      </c>
      <c r="M246" s="29">
        <f t="shared" si="46"/>
        <v>0</v>
      </c>
      <c r="N246" s="108">
        <f t="shared" si="51"/>
        <v>63.91197635382172</v>
      </c>
      <c r="O246" s="108">
        <f t="shared" si="52"/>
        <v>58.66802364617828</v>
      </c>
      <c r="P246" s="27">
        <f t="shared" si="47"/>
        <v>239</v>
      </c>
      <c r="Q246" s="53">
        <f t="shared" si="49"/>
        <v>60.38903224980908</v>
      </c>
      <c r="R246" s="54">
        <f t="shared" si="50"/>
        <v>60.86677515282858</v>
      </c>
      <c r="S246" s="55">
        <f t="shared" si="48"/>
        <v>-0.47774290301950373</v>
      </c>
      <c r="T246" s="53">
        <f t="shared" si="40"/>
        <v>60.77953133038868</v>
      </c>
      <c r="U246" s="53">
        <f t="shared" si="41"/>
        <v>60.65621569910929</v>
      </c>
      <c r="V246" s="53">
        <f t="shared" si="42"/>
        <v>59.894800335450626</v>
      </c>
      <c r="X246" s="56">
        <f t="shared" si="43"/>
        <v>59.34</v>
      </c>
      <c r="Y246" s="50"/>
      <c r="AC246" s="7"/>
      <c r="AD246" s="7"/>
      <c r="AE246" s="50"/>
    </row>
    <row r="247" spans="1:31" ht="12.75">
      <c r="A247" s="42">
        <f t="shared" si="44"/>
        <v>240</v>
      </c>
      <c r="C247" s="57">
        <v>38861</v>
      </c>
      <c r="D247" s="58">
        <v>60</v>
      </c>
      <c r="E247" s="58">
        <v>60.9</v>
      </c>
      <c r="F247" s="58">
        <v>59.15</v>
      </c>
      <c r="G247" s="58">
        <v>60.1</v>
      </c>
      <c r="H247" s="59">
        <v>24564600</v>
      </c>
      <c r="I247" s="46">
        <v>59.06</v>
      </c>
      <c r="K247" s="47">
        <f t="shared" si="45"/>
        <v>-0.0047185709470846104</v>
      </c>
      <c r="M247" s="29">
        <f t="shared" si="46"/>
        <v>0</v>
      </c>
      <c r="N247" s="108">
        <f t="shared" si="51"/>
        <v>63.94564387859746</v>
      </c>
      <c r="O247" s="108">
        <f t="shared" si="52"/>
        <v>58.37135612140252</v>
      </c>
      <c r="P247" s="27">
        <f t="shared" si="47"/>
        <v>240</v>
      </c>
      <c r="Q247" s="53">
        <f t="shared" si="49"/>
        <v>60.18456574983845</v>
      </c>
      <c r="R247" s="54">
        <f t="shared" si="50"/>
        <v>60.73293995632276</v>
      </c>
      <c r="S247" s="55">
        <f t="shared" si="48"/>
        <v>-0.5483742064843113</v>
      </c>
      <c r="T247" s="53">
        <f t="shared" si="40"/>
        <v>60.61576644178023</v>
      </c>
      <c r="U247" s="53">
        <f t="shared" si="41"/>
        <v>60.59361900502657</v>
      </c>
      <c r="V247" s="53">
        <f t="shared" si="42"/>
        <v>59.87826963573873</v>
      </c>
      <c r="X247" s="56">
        <f t="shared" si="43"/>
        <v>59.06</v>
      </c>
      <c r="Y247" s="50"/>
      <c r="AC247" s="7"/>
      <c r="AD247" s="7"/>
      <c r="AE247" s="50"/>
    </row>
    <row r="248" spans="1:31" ht="12.75">
      <c r="A248" s="42">
        <f t="shared" si="44"/>
        <v>241</v>
      </c>
      <c r="C248" s="57">
        <v>38862</v>
      </c>
      <c r="D248" s="58">
        <v>60.78</v>
      </c>
      <c r="E248" s="58">
        <v>61.93</v>
      </c>
      <c r="F248" s="58">
        <v>60.52</v>
      </c>
      <c r="G248" s="58">
        <v>61.52</v>
      </c>
      <c r="H248" s="59">
        <v>19628300</v>
      </c>
      <c r="I248" s="46">
        <v>60.45</v>
      </c>
      <c r="K248" s="47">
        <f t="shared" si="45"/>
        <v>0.023535387741280056</v>
      </c>
      <c r="M248" s="29">
        <f t="shared" si="46"/>
        <v>1</v>
      </c>
      <c r="N248" s="108">
        <f t="shared" si="51"/>
        <v>63.933407808756925</v>
      </c>
      <c r="O248" s="108">
        <f t="shared" si="52"/>
        <v>58.32559219124305</v>
      </c>
      <c r="P248" s="27">
        <f t="shared" si="47"/>
        <v>241</v>
      </c>
      <c r="Q248" s="53">
        <f t="shared" si="49"/>
        <v>60.225401788324845</v>
      </c>
      <c r="R248" s="54">
        <f t="shared" si="50"/>
        <v>60.7119814410396</v>
      </c>
      <c r="S248" s="55">
        <f t="shared" si="48"/>
        <v>-0.48657965271475234</v>
      </c>
      <c r="T248" s="53">
        <f t="shared" si="40"/>
        <v>60.59997916161069</v>
      </c>
      <c r="U248" s="53">
        <f t="shared" si="41"/>
        <v>60.58798688718239</v>
      </c>
      <c r="V248" s="53">
        <f t="shared" si="42"/>
        <v>59.88959102909044</v>
      </c>
      <c r="X248" s="56">
        <f t="shared" si="43"/>
        <v>60.45</v>
      </c>
      <c r="Y248" s="50"/>
      <c r="AC248" s="7"/>
      <c r="AD248" s="7"/>
      <c r="AE248" s="50"/>
    </row>
    <row r="249" spans="1:31" ht="12.75">
      <c r="A249" s="42">
        <f t="shared" si="44"/>
        <v>242</v>
      </c>
      <c r="C249" s="57">
        <v>38863</v>
      </c>
      <c r="D249" s="58">
        <v>61.53</v>
      </c>
      <c r="E249" s="58">
        <v>61.71</v>
      </c>
      <c r="F249" s="58">
        <v>60.86</v>
      </c>
      <c r="G249" s="58">
        <v>61.58</v>
      </c>
      <c r="H249" s="59">
        <v>13305000</v>
      </c>
      <c r="I249" s="46">
        <v>60.51</v>
      </c>
      <c r="K249" s="47">
        <f t="shared" si="45"/>
        <v>0.0009925558312653404</v>
      </c>
      <c r="M249" s="29">
        <f t="shared" si="46"/>
        <v>1</v>
      </c>
      <c r="N249" s="108">
        <f t="shared" si="51"/>
        <v>63.87627646168181</v>
      </c>
      <c r="O249" s="108">
        <f t="shared" si="52"/>
        <v>58.266723538318175</v>
      </c>
      <c r="P249" s="27">
        <f t="shared" si="47"/>
        <v>242</v>
      </c>
      <c r="Q249" s="53">
        <f t="shared" si="49"/>
        <v>60.26918612858256</v>
      </c>
      <c r="R249" s="54">
        <f t="shared" si="50"/>
        <v>60.69701985281444</v>
      </c>
      <c r="S249" s="55">
        <f t="shared" si="48"/>
        <v>-0.42783372423188126</v>
      </c>
      <c r="T249" s="53">
        <f t="shared" si="40"/>
        <v>60.59140971764777</v>
      </c>
      <c r="U249" s="53">
        <f t="shared" si="41"/>
        <v>60.58492857788112</v>
      </c>
      <c r="V249" s="53">
        <f t="shared" si="42"/>
        <v>59.90187635524706</v>
      </c>
      <c r="X249" s="56">
        <f t="shared" si="43"/>
        <v>60.51</v>
      </c>
      <c r="Y249" s="50"/>
      <c r="AC249" s="7"/>
      <c r="AD249" s="7"/>
      <c r="AE249" s="50"/>
    </row>
    <row r="250" spans="1:31" ht="12.75">
      <c r="A250" s="42">
        <f t="shared" si="44"/>
        <v>243</v>
      </c>
      <c r="C250" s="57">
        <v>38867</v>
      </c>
      <c r="D250" s="58">
        <v>61.7</v>
      </c>
      <c r="E250" s="58">
        <v>61.8</v>
      </c>
      <c r="F250" s="58">
        <v>60.11</v>
      </c>
      <c r="G250" s="58">
        <v>60.2</v>
      </c>
      <c r="H250" s="59">
        <v>17866300</v>
      </c>
      <c r="I250" s="46">
        <v>59.15</v>
      </c>
      <c r="K250" s="47">
        <f t="shared" si="45"/>
        <v>-0.02247562386382418</v>
      </c>
      <c r="M250" s="29">
        <f t="shared" si="46"/>
        <v>0</v>
      </c>
      <c r="N250" s="108">
        <f t="shared" si="51"/>
        <v>63.817660950863925</v>
      </c>
      <c r="O250" s="108">
        <f t="shared" si="52"/>
        <v>58.03933904913609</v>
      </c>
      <c r="P250" s="27">
        <f t="shared" si="47"/>
        <v>243</v>
      </c>
      <c r="Q250" s="53">
        <f t="shared" si="49"/>
        <v>60.09700364726217</v>
      </c>
      <c r="R250" s="54">
        <f t="shared" si="50"/>
        <v>60.582425789643</v>
      </c>
      <c r="S250" s="55">
        <f t="shared" si="48"/>
        <v>-0.4854221423808269</v>
      </c>
      <c r="T250" s="53">
        <f t="shared" si="40"/>
        <v>60.454132601681316</v>
      </c>
      <c r="U250" s="53">
        <f t="shared" si="41"/>
        <v>60.52865686894461</v>
      </c>
      <c r="V250" s="53">
        <f t="shared" si="42"/>
        <v>59.8869877145491</v>
      </c>
      <c r="X250" s="56">
        <f t="shared" si="43"/>
        <v>59.15</v>
      </c>
      <c r="Y250" s="50"/>
      <c r="AC250" s="7"/>
      <c r="AD250" s="7"/>
      <c r="AE250" s="50"/>
    </row>
    <row r="251" spans="1:31" ht="12.75">
      <c r="A251" s="42">
        <f t="shared" si="44"/>
        <v>244</v>
      </c>
      <c r="C251" s="57">
        <v>38868</v>
      </c>
      <c r="D251" s="58">
        <v>60.21</v>
      </c>
      <c r="E251" s="58">
        <v>61.06</v>
      </c>
      <c r="F251" s="58">
        <v>59.76</v>
      </c>
      <c r="G251" s="58">
        <v>60.91</v>
      </c>
      <c r="H251" s="59">
        <v>25875200</v>
      </c>
      <c r="I251" s="46">
        <v>59.85</v>
      </c>
      <c r="K251" s="47">
        <f t="shared" si="45"/>
        <v>0.01183431952662728</v>
      </c>
      <c r="M251" s="29">
        <f t="shared" si="46"/>
        <v>1</v>
      </c>
      <c r="N251" s="108">
        <f t="shared" si="51"/>
        <v>63.4809442856691</v>
      </c>
      <c r="O251" s="108">
        <f t="shared" si="52"/>
        <v>58.0380557143309</v>
      </c>
      <c r="P251" s="27">
        <f t="shared" si="47"/>
        <v>244</v>
      </c>
      <c r="Q251" s="53">
        <f t="shared" si="49"/>
        <v>60.05900308614491</v>
      </c>
      <c r="R251" s="54">
        <f t="shared" si="50"/>
        <v>60.528172027447226</v>
      </c>
      <c r="S251" s="55">
        <f t="shared" si="48"/>
        <v>-0.4691689413023141</v>
      </c>
      <c r="T251" s="53">
        <f t="shared" si="40"/>
        <v>60.396596163425954</v>
      </c>
      <c r="U251" s="53">
        <f t="shared" si="41"/>
        <v>60.50204287408403</v>
      </c>
      <c r="V251" s="53">
        <f t="shared" si="42"/>
        <v>59.886255284558025</v>
      </c>
      <c r="X251" s="56">
        <f t="shared" si="43"/>
        <v>59.85</v>
      </c>
      <c r="Y251" s="50"/>
      <c r="AC251" s="7"/>
      <c r="AD251" s="7"/>
      <c r="AE251" s="50"/>
    </row>
    <row r="252" spans="1:31" ht="12.75">
      <c r="A252" s="42">
        <f t="shared" si="44"/>
        <v>245</v>
      </c>
      <c r="C252" s="57">
        <v>38869</v>
      </c>
      <c r="D252" s="58">
        <v>60.4</v>
      </c>
      <c r="E252" s="58">
        <v>61.15</v>
      </c>
      <c r="F252" s="58">
        <v>60.01</v>
      </c>
      <c r="G252" s="58">
        <v>61.11</v>
      </c>
      <c r="H252" s="59">
        <v>17877100</v>
      </c>
      <c r="I252" s="46">
        <v>60.05</v>
      </c>
      <c r="K252" s="47">
        <f t="shared" si="45"/>
        <v>0.003341687552213868</v>
      </c>
      <c r="M252" s="29">
        <f t="shared" si="46"/>
        <v>1</v>
      </c>
      <c r="N252" s="108">
        <f t="shared" si="51"/>
        <v>63.28042469543377</v>
      </c>
      <c r="O252" s="108">
        <f t="shared" si="52"/>
        <v>58.00857530456624</v>
      </c>
      <c r="P252" s="27">
        <f t="shared" si="47"/>
        <v>245</v>
      </c>
      <c r="Q252" s="53">
        <f t="shared" si="49"/>
        <v>60.05761799596877</v>
      </c>
      <c r="R252" s="54">
        <f t="shared" si="50"/>
        <v>60.49275187726595</v>
      </c>
      <c r="S252" s="55">
        <f t="shared" si="48"/>
        <v>-0.4351338812971832</v>
      </c>
      <c r="T252" s="53">
        <f t="shared" si="40"/>
        <v>60.36358700500443</v>
      </c>
      <c r="U252" s="53">
        <f t="shared" si="41"/>
        <v>60.48431570255133</v>
      </c>
      <c r="V252" s="53">
        <f t="shared" si="42"/>
        <v>59.88949775417073</v>
      </c>
      <c r="X252" s="56">
        <f t="shared" si="43"/>
        <v>60.05</v>
      </c>
      <c r="Y252" s="50"/>
      <c r="AC252" s="7"/>
      <c r="AD252" s="7"/>
      <c r="AE252" s="50"/>
    </row>
    <row r="253" spans="1:31" ht="12.75">
      <c r="A253" s="42">
        <f t="shared" si="44"/>
        <v>246</v>
      </c>
      <c r="C253" s="57">
        <v>38870</v>
      </c>
      <c r="D253" s="58">
        <v>61.5</v>
      </c>
      <c r="E253" s="58">
        <v>61.85</v>
      </c>
      <c r="F253" s="58">
        <v>60.51</v>
      </c>
      <c r="G253" s="58">
        <v>61.65</v>
      </c>
      <c r="H253" s="59">
        <v>17354500</v>
      </c>
      <c r="I253" s="46">
        <v>60.58</v>
      </c>
      <c r="K253" s="47">
        <f t="shared" si="45"/>
        <v>0.008825978351373776</v>
      </c>
      <c r="M253" s="29">
        <f t="shared" si="46"/>
        <v>1</v>
      </c>
      <c r="N253" s="108">
        <f t="shared" si="51"/>
        <v>63.15070741776454</v>
      </c>
      <c r="O253" s="108">
        <f t="shared" si="52"/>
        <v>58.00629258223545</v>
      </c>
      <c r="P253" s="27">
        <f t="shared" si="47"/>
        <v>246</v>
      </c>
      <c r="Q253" s="53">
        <f t="shared" si="49"/>
        <v>60.13798445812742</v>
      </c>
      <c r="R253" s="54">
        <f t="shared" si="50"/>
        <v>60.49921470117218</v>
      </c>
      <c r="S253" s="55">
        <f t="shared" si="48"/>
        <v>-0.3612302430447585</v>
      </c>
      <c r="T253" s="53">
        <f t="shared" si="40"/>
        <v>60.384197766432585</v>
      </c>
      <c r="U253" s="53">
        <f t="shared" si="41"/>
        <v>60.48806802794147</v>
      </c>
      <c r="V253" s="53">
        <f t="shared" si="42"/>
        <v>59.90317106596933</v>
      </c>
      <c r="X253" s="56">
        <f t="shared" si="43"/>
        <v>60.58</v>
      </c>
      <c r="Y253" s="50"/>
      <c r="AC253" s="7"/>
      <c r="AD253" s="7"/>
      <c r="AE253" s="50"/>
    </row>
    <row r="254" spans="1:31" ht="12.75">
      <c r="A254" s="42">
        <f t="shared" si="44"/>
        <v>247</v>
      </c>
      <c r="C254" s="57">
        <v>38873</v>
      </c>
      <c r="D254" s="58">
        <v>62.1</v>
      </c>
      <c r="E254" s="58">
        <v>62.2</v>
      </c>
      <c r="F254" s="58">
        <v>60</v>
      </c>
      <c r="G254" s="58">
        <v>60.05</v>
      </c>
      <c r="H254" s="59">
        <v>20504100</v>
      </c>
      <c r="I254" s="46">
        <v>59.01</v>
      </c>
      <c r="K254" s="47">
        <f t="shared" si="45"/>
        <v>-0.02591614394189501</v>
      </c>
      <c r="M254" s="29">
        <f t="shared" si="46"/>
        <v>0</v>
      </c>
      <c r="N254" s="108">
        <f t="shared" si="51"/>
        <v>62.888137232395366</v>
      </c>
      <c r="O254" s="108">
        <f t="shared" si="52"/>
        <v>57.912862767604636</v>
      </c>
      <c r="P254" s="27">
        <f t="shared" si="47"/>
        <v>247</v>
      </c>
      <c r="Q254" s="53">
        <f t="shared" si="49"/>
        <v>59.96444838764628</v>
      </c>
      <c r="R254" s="54">
        <f t="shared" si="50"/>
        <v>60.388902501085354</v>
      </c>
      <c r="S254" s="55">
        <f t="shared" si="48"/>
        <v>-0.4244541134390758</v>
      </c>
      <c r="T254" s="53">
        <f t="shared" si="40"/>
        <v>60.2533217886771</v>
      </c>
      <c r="U254" s="53">
        <f t="shared" si="41"/>
        <v>60.430104575865336</v>
      </c>
      <c r="V254" s="53">
        <f t="shared" si="42"/>
        <v>59.88548451020756</v>
      </c>
      <c r="X254" s="56">
        <f t="shared" si="43"/>
        <v>59.01</v>
      </c>
      <c r="Y254" s="50"/>
      <c r="AC254" s="7"/>
      <c r="AD254" s="7"/>
      <c r="AE254" s="50"/>
    </row>
    <row r="255" spans="1:31" ht="12.75">
      <c r="A255" s="42">
        <f t="shared" si="44"/>
        <v>248</v>
      </c>
      <c r="C255" s="57">
        <v>38874</v>
      </c>
      <c r="D255" s="58">
        <v>60</v>
      </c>
      <c r="E255" s="58">
        <v>61.31</v>
      </c>
      <c r="F255" s="58">
        <v>59.9</v>
      </c>
      <c r="G255" s="58">
        <v>60.4</v>
      </c>
      <c r="H255" s="59">
        <v>23934600</v>
      </c>
      <c r="I255" s="46">
        <v>59.35</v>
      </c>
      <c r="K255" s="47">
        <f t="shared" si="45"/>
        <v>0.0057617352991019555</v>
      </c>
      <c r="M255" s="29">
        <f t="shared" si="46"/>
        <v>1</v>
      </c>
      <c r="N255" s="108">
        <f t="shared" si="51"/>
        <v>62.62174217511668</v>
      </c>
      <c r="O255" s="108">
        <f t="shared" si="52"/>
        <v>57.88525782488331</v>
      </c>
      <c r="P255" s="27">
        <f t="shared" si="47"/>
        <v>248</v>
      </c>
      <c r="Q255" s="53">
        <f t="shared" si="49"/>
        <v>59.869917866469926</v>
      </c>
      <c r="R255" s="54">
        <f t="shared" si="50"/>
        <v>60.31194676026422</v>
      </c>
      <c r="S255" s="55">
        <f t="shared" si="48"/>
        <v>-0.4420288937942942</v>
      </c>
      <c r="T255" s="53">
        <f t="shared" si="40"/>
        <v>60.16729114213642</v>
      </c>
      <c r="U255" s="53">
        <f t="shared" si="41"/>
        <v>60.38774753367454</v>
      </c>
      <c r="V255" s="53">
        <f t="shared" si="42"/>
        <v>59.87488085654009</v>
      </c>
      <c r="X255" s="56">
        <f t="shared" si="43"/>
        <v>59.35</v>
      </c>
      <c r="Y255" s="50"/>
      <c r="AC255" s="7"/>
      <c r="AD255" s="7"/>
      <c r="AE255" s="50"/>
    </row>
    <row r="256" spans="1:31" ht="12.75">
      <c r="A256" s="42">
        <f t="shared" si="44"/>
        <v>249</v>
      </c>
      <c r="C256" s="57">
        <v>38875</v>
      </c>
      <c r="D256" s="58">
        <v>60.3</v>
      </c>
      <c r="E256" s="58">
        <v>60.36</v>
      </c>
      <c r="F256" s="58">
        <v>58.8</v>
      </c>
      <c r="G256" s="58">
        <v>58.82</v>
      </c>
      <c r="H256" s="59">
        <v>28005800</v>
      </c>
      <c r="I256" s="46">
        <v>57.8</v>
      </c>
      <c r="K256" s="47">
        <f t="shared" si="45"/>
        <v>-0.02611625947767493</v>
      </c>
      <c r="M256" s="29">
        <f t="shared" si="46"/>
        <v>0</v>
      </c>
      <c r="N256" s="108">
        <f t="shared" si="51"/>
        <v>62.37595606276794</v>
      </c>
      <c r="O256" s="108">
        <f t="shared" si="52"/>
        <v>57.65904393723203</v>
      </c>
      <c r="P256" s="27">
        <f t="shared" si="47"/>
        <v>249</v>
      </c>
      <c r="Q256" s="53">
        <f t="shared" si="49"/>
        <v>59.55146896393609</v>
      </c>
      <c r="R256" s="54">
        <f t="shared" si="50"/>
        <v>60.12587662987428</v>
      </c>
      <c r="S256" s="55">
        <f t="shared" si="48"/>
        <v>-0.5744076659381889</v>
      </c>
      <c r="T256" s="53">
        <f t="shared" si="40"/>
        <v>59.941834842885335</v>
      </c>
      <c r="U256" s="53">
        <f t="shared" si="41"/>
        <v>60.28626723823633</v>
      </c>
      <c r="V256" s="53">
        <f t="shared" si="42"/>
        <v>59.83379410690563</v>
      </c>
      <c r="X256" s="56">
        <f t="shared" si="43"/>
        <v>57.8</v>
      </c>
      <c r="Y256" s="50"/>
      <c r="AC256" s="7"/>
      <c r="AD256" s="7"/>
      <c r="AE256" s="50"/>
    </row>
    <row r="257" spans="1:31" ht="12.75">
      <c r="A257" s="42">
        <f t="shared" si="44"/>
        <v>250</v>
      </c>
      <c r="C257" s="57">
        <v>38876</v>
      </c>
      <c r="D257" s="58">
        <v>58.38</v>
      </c>
      <c r="E257" s="58">
        <v>59.7</v>
      </c>
      <c r="F257" s="58">
        <v>57.82</v>
      </c>
      <c r="G257" s="58">
        <v>59.57</v>
      </c>
      <c r="H257" s="59">
        <v>33407200</v>
      </c>
      <c r="I257" s="46">
        <v>58.54</v>
      </c>
      <c r="K257" s="47">
        <f t="shared" si="45"/>
        <v>0.01280276816609005</v>
      </c>
      <c r="M257" s="29">
        <f t="shared" si="46"/>
        <v>1</v>
      </c>
      <c r="N257" s="108">
        <f t="shared" si="51"/>
        <v>61.88078577207361</v>
      </c>
      <c r="O257" s="108">
        <f t="shared" si="52"/>
        <v>57.73121422792639</v>
      </c>
      <c r="P257" s="27">
        <f t="shared" si="47"/>
        <v>250</v>
      </c>
      <c r="Q257" s="53">
        <f t="shared" si="49"/>
        <v>59.39585835409977</v>
      </c>
      <c r="R257" s="54">
        <f t="shared" si="50"/>
        <v>60.00840428692063</v>
      </c>
      <c r="S257" s="55">
        <f t="shared" si="48"/>
        <v>-0.6125459328208578</v>
      </c>
      <c r="T257" s="53">
        <f t="shared" si="40"/>
        <v>59.80832676261054</v>
      </c>
      <c r="U257" s="53">
        <f t="shared" si="41"/>
        <v>60.2177861700702</v>
      </c>
      <c r="V257" s="53">
        <f t="shared" si="42"/>
        <v>59.808174421620365</v>
      </c>
      <c r="X257" s="56">
        <f t="shared" si="43"/>
        <v>58.54</v>
      </c>
      <c r="Y257" s="50"/>
      <c r="AC257" s="7"/>
      <c r="AD257" s="7"/>
      <c r="AE257" s="50"/>
    </row>
    <row r="258" spans="1:31" ht="12.75">
      <c r="A258" s="42">
        <f t="shared" si="44"/>
        <v>251</v>
      </c>
      <c r="C258" s="57">
        <v>38877</v>
      </c>
      <c r="D258" s="58">
        <v>59.89</v>
      </c>
      <c r="E258" s="58">
        <v>59.9</v>
      </c>
      <c r="F258" s="58">
        <v>58.5</v>
      </c>
      <c r="G258" s="58">
        <v>58.8</v>
      </c>
      <c r="H258" s="59">
        <v>21101200</v>
      </c>
      <c r="I258" s="46">
        <v>57.78</v>
      </c>
      <c r="K258" s="47">
        <f t="shared" si="45"/>
        <v>-0.012982576016398961</v>
      </c>
      <c r="M258" s="29">
        <f t="shared" si="46"/>
        <v>0</v>
      </c>
      <c r="N258" s="108">
        <f t="shared" si="51"/>
        <v>61.47734838911185</v>
      </c>
      <c r="O258" s="108">
        <f t="shared" si="52"/>
        <v>57.67665161088814</v>
      </c>
      <c r="P258" s="27">
        <f t="shared" si="47"/>
        <v>251</v>
      </c>
      <c r="Q258" s="53">
        <f t="shared" si="49"/>
        <v>59.147264761161345</v>
      </c>
      <c r="R258" s="54">
        <f t="shared" si="50"/>
        <v>59.84333730270429</v>
      </c>
      <c r="S258" s="55">
        <f t="shared" si="48"/>
        <v>-0.6960725415429465</v>
      </c>
      <c r="T258" s="53">
        <f t="shared" si="40"/>
        <v>59.61515278521907</v>
      </c>
      <c r="U258" s="53">
        <f t="shared" si="41"/>
        <v>60.12218671242039</v>
      </c>
      <c r="V258" s="53">
        <f t="shared" si="42"/>
        <v>59.768012551885306</v>
      </c>
      <c r="X258" s="56">
        <f t="shared" si="43"/>
        <v>57.78</v>
      </c>
      <c r="Y258" s="50"/>
      <c r="AC258" s="7"/>
      <c r="AD258" s="7"/>
      <c r="AE258" s="50"/>
    </row>
    <row r="259" spans="1:31" ht="12.75">
      <c r="A259" s="42">
        <f t="shared" si="44"/>
        <v>252</v>
      </c>
      <c r="C259" s="57">
        <v>38880</v>
      </c>
      <c r="D259" s="58">
        <v>59.05</v>
      </c>
      <c r="E259" s="58">
        <v>59.35</v>
      </c>
      <c r="F259" s="58">
        <v>58.13</v>
      </c>
      <c r="G259" s="58">
        <v>58.24</v>
      </c>
      <c r="H259" s="59">
        <v>18915600</v>
      </c>
      <c r="I259" s="46">
        <v>57.23</v>
      </c>
      <c r="K259" s="47">
        <f t="shared" si="45"/>
        <v>-0.009518864659051607</v>
      </c>
      <c r="M259" s="29">
        <f t="shared" si="46"/>
        <v>0</v>
      </c>
      <c r="N259" s="108">
        <f t="shared" si="51"/>
        <v>61.394793672729556</v>
      </c>
      <c r="O259" s="108">
        <f t="shared" si="52"/>
        <v>57.36620632727044</v>
      </c>
      <c r="P259" s="27">
        <f t="shared" si="47"/>
        <v>252</v>
      </c>
      <c r="Q259" s="53">
        <f t="shared" si="49"/>
        <v>58.852300951751914</v>
      </c>
      <c r="R259" s="54">
        <f t="shared" si="50"/>
        <v>59.64975676176323</v>
      </c>
      <c r="S259" s="55">
        <f t="shared" si="48"/>
        <v>-0.7974558100113143</v>
      </c>
      <c r="T259" s="53">
        <f t="shared" si="40"/>
        <v>59.38799537710296</v>
      </c>
      <c r="U259" s="53">
        <f t="shared" si="41"/>
        <v>60.008767625658805</v>
      </c>
      <c r="V259" s="53">
        <f t="shared" si="42"/>
        <v>59.717754877590544</v>
      </c>
      <c r="X259" s="56">
        <f t="shared" si="43"/>
        <v>57.23</v>
      </c>
      <c r="Y259" s="50"/>
      <c r="AC259" s="7"/>
      <c r="AD259" s="7"/>
      <c r="AE259" s="50"/>
    </row>
    <row r="260" spans="1:31" ht="12.75">
      <c r="A260" s="42">
        <f t="shared" si="44"/>
        <v>253</v>
      </c>
      <c r="C260" s="57">
        <v>38881</v>
      </c>
      <c r="D260" s="58">
        <v>57.75</v>
      </c>
      <c r="E260" s="58">
        <v>58.3</v>
      </c>
      <c r="F260" s="58">
        <v>56.65</v>
      </c>
      <c r="G260" s="58">
        <v>56.65</v>
      </c>
      <c r="H260" s="59">
        <v>27511500</v>
      </c>
      <c r="I260" s="46">
        <v>55.67</v>
      </c>
      <c r="K260" s="47">
        <f t="shared" si="45"/>
        <v>-0.027258430892888263</v>
      </c>
      <c r="M260" s="29">
        <f t="shared" si="46"/>
        <v>0</v>
      </c>
      <c r="N260" s="108">
        <f t="shared" si="51"/>
        <v>61.579971567666206</v>
      </c>
      <c r="O260" s="108">
        <f t="shared" si="52"/>
        <v>56.65602843233381</v>
      </c>
      <c r="P260" s="27">
        <f t="shared" si="47"/>
        <v>253</v>
      </c>
      <c r="Q260" s="53">
        <f t="shared" si="49"/>
        <v>58.36271618994393</v>
      </c>
      <c r="R260" s="54">
        <f t="shared" si="50"/>
        <v>59.35495996459558</v>
      </c>
      <c r="S260" s="55">
        <f t="shared" si="48"/>
        <v>-0.9922437746516479</v>
      </c>
      <c r="T260" s="53">
        <f t="shared" si="40"/>
        <v>59.033900579283625</v>
      </c>
      <c r="U260" s="53">
        <f t="shared" si="41"/>
        <v>59.83861987563297</v>
      </c>
      <c r="V260" s="53">
        <f t="shared" si="42"/>
        <v>59.63760131565806</v>
      </c>
      <c r="X260" s="56">
        <f t="shared" si="43"/>
        <v>55.67</v>
      </c>
      <c r="Y260" s="50"/>
      <c r="AC260" s="7"/>
      <c r="AD260" s="7"/>
      <c r="AE260" s="50"/>
    </row>
    <row r="261" spans="1:31" ht="12.75">
      <c r="A261" s="42">
        <f t="shared" si="44"/>
        <v>254</v>
      </c>
      <c r="C261" s="57">
        <v>38882</v>
      </c>
      <c r="D261" s="58">
        <v>56.65</v>
      </c>
      <c r="E261" s="58">
        <v>57.99</v>
      </c>
      <c r="F261" s="58">
        <v>56.64</v>
      </c>
      <c r="G261" s="58">
        <v>57.8</v>
      </c>
      <c r="H261" s="59">
        <v>24867900</v>
      </c>
      <c r="I261" s="46">
        <v>56.8</v>
      </c>
      <c r="K261" s="47">
        <f t="shared" si="45"/>
        <v>0.020298185737380958</v>
      </c>
      <c r="M261" s="29">
        <f t="shared" si="46"/>
        <v>1</v>
      </c>
      <c r="N261" s="108">
        <f t="shared" si="51"/>
        <v>61.4336301315873</v>
      </c>
      <c r="O261" s="108">
        <f t="shared" si="52"/>
        <v>56.3943698684127</v>
      </c>
      <c r="P261" s="27">
        <f t="shared" si="47"/>
        <v>254</v>
      </c>
      <c r="Q261" s="53">
        <f t="shared" si="49"/>
        <v>58.12229831456794</v>
      </c>
      <c r="R261" s="54">
        <f t="shared" si="50"/>
        <v>59.165703670921836</v>
      </c>
      <c r="S261" s="55">
        <f t="shared" si="48"/>
        <v>-1.0434053563538939</v>
      </c>
      <c r="T261" s="53">
        <f t="shared" si="40"/>
        <v>58.82114814316138</v>
      </c>
      <c r="U261" s="53">
        <f t="shared" si="41"/>
        <v>59.71945831188266</v>
      </c>
      <c r="V261" s="53">
        <f t="shared" si="42"/>
        <v>59.581411190595524</v>
      </c>
      <c r="X261" s="56">
        <f t="shared" si="43"/>
        <v>56.8</v>
      </c>
      <c r="Y261" s="50"/>
      <c r="AC261" s="7"/>
      <c r="AD261" s="7"/>
      <c r="AE261" s="50"/>
    </row>
    <row r="262" spans="1:31" ht="12.75">
      <c r="A262" s="42">
        <f t="shared" si="44"/>
        <v>255</v>
      </c>
      <c r="C262" s="57">
        <v>38883</v>
      </c>
      <c r="D262" s="58">
        <v>58.48</v>
      </c>
      <c r="E262" s="58">
        <v>59.55</v>
      </c>
      <c r="F262" s="58">
        <v>57.96</v>
      </c>
      <c r="G262" s="58">
        <v>59.12</v>
      </c>
      <c r="H262" s="59">
        <v>24902100</v>
      </c>
      <c r="I262" s="46">
        <v>58.09</v>
      </c>
      <c r="K262" s="47">
        <f t="shared" si="45"/>
        <v>0.022711267605634022</v>
      </c>
      <c r="M262" s="29">
        <f t="shared" si="46"/>
        <v>1</v>
      </c>
      <c r="N262" s="108">
        <f t="shared" si="51"/>
        <v>61.40376100154997</v>
      </c>
      <c r="O262" s="108">
        <f t="shared" si="52"/>
        <v>56.31923899845002</v>
      </c>
      <c r="P262" s="27">
        <f t="shared" si="47"/>
        <v>255</v>
      </c>
      <c r="Q262" s="53">
        <f t="shared" si="49"/>
        <v>58.11732934309595</v>
      </c>
      <c r="R262" s="54">
        <f t="shared" si="50"/>
        <v>59.08602191752022</v>
      </c>
      <c r="S262" s="55">
        <f t="shared" si="48"/>
        <v>-0.9686925744242671</v>
      </c>
      <c r="T262" s="53">
        <f t="shared" si="40"/>
        <v>58.751514986669825</v>
      </c>
      <c r="U262" s="53">
        <f t="shared" si="41"/>
        <v>59.655557985926485</v>
      </c>
      <c r="V262" s="53">
        <f t="shared" si="42"/>
        <v>59.551878295732244</v>
      </c>
      <c r="X262" s="56">
        <f t="shared" si="43"/>
        <v>58.09</v>
      </c>
      <c r="Y262" s="50"/>
      <c r="AC262" s="7"/>
      <c r="AD262" s="7"/>
      <c r="AE262" s="50"/>
    </row>
    <row r="263" spans="1:31" ht="12.75">
      <c r="A263" s="42">
        <f t="shared" si="44"/>
        <v>256</v>
      </c>
      <c r="C263" s="57">
        <v>38884</v>
      </c>
      <c r="D263" s="58">
        <v>58.95</v>
      </c>
      <c r="E263" s="58">
        <v>59.49</v>
      </c>
      <c r="F263" s="58">
        <v>58.17</v>
      </c>
      <c r="G263" s="58">
        <v>58.8</v>
      </c>
      <c r="H263" s="59">
        <v>27767200</v>
      </c>
      <c r="I263" s="46">
        <v>57.78</v>
      </c>
      <c r="K263" s="47">
        <f t="shared" si="45"/>
        <v>-0.005336546737820691</v>
      </c>
      <c r="M263" s="29">
        <f t="shared" si="46"/>
        <v>0</v>
      </c>
      <c r="N263" s="108">
        <f t="shared" si="51"/>
        <v>61.393641893225</v>
      </c>
      <c r="O263" s="108">
        <f t="shared" si="52"/>
        <v>56.22235810677498</v>
      </c>
      <c r="P263" s="27">
        <f t="shared" si="47"/>
        <v>256</v>
      </c>
      <c r="Q263" s="53">
        <f t="shared" si="49"/>
        <v>58.06543252108119</v>
      </c>
      <c r="R263" s="54">
        <f t="shared" si="50"/>
        <v>58.989279553259465</v>
      </c>
      <c r="S263" s="55">
        <f t="shared" si="48"/>
        <v>-0.9238470321782728</v>
      </c>
      <c r="T263" s="53">
        <f t="shared" si="40"/>
        <v>58.65898974984413</v>
      </c>
      <c r="U263" s="53">
        <f t="shared" si="41"/>
        <v>59.58200669236074</v>
      </c>
      <c r="V263" s="53">
        <f t="shared" si="42"/>
        <v>59.516791596806854</v>
      </c>
      <c r="X263" s="56">
        <f t="shared" si="43"/>
        <v>57.78</v>
      </c>
      <c r="Y263" s="50"/>
      <c r="AC263" s="7"/>
      <c r="AD263" s="7"/>
      <c r="AE263" s="50"/>
    </row>
    <row r="264" spans="1:31" ht="12.75">
      <c r="A264" s="42">
        <f t="shared" si="44"/>
        <v>257</v>
      </c>
      <c r="C264" s="57">
        <v>38887</v>
      </c>
      <c r="D264" s="58">
        <v>58.77</v>
      </c>
      <c r="E264" s="58">
        <v>58.81</v>
      </c>
      <c r="F264" s="58">
        <v>57.21</v>
      </c>
      <c r="G264" s="58">
        <v>57.39</v>
      </c>
      <c r="H264" s="59">
        <v>20175700</v>
      </c>
      <c r="I264" s="46">
        <v>56.39</v>
      </c>
      <c r="K264" s="47">
        <f t="shared" si="45"/>
        <v>-0.024056767047421213</v>
      </c>
      <c r="M264" s="29">
        <f t="shared" si="46"/>
        <v>0</v>
      </c>
      <c r="N264" s="108">
        <f t="shared" si="51"/>
        <v>61.43134119949269</v>
      </c>
      <c r="O264" s="108">
        <f t="shared" si="52"/>
        <v>55.88365880050729</v>
      </c>
      <c r="P264" s="27">
        <f t="shared" si="47"/>
        <v>257</v>
      </c>
      <c r="Q264" s="53">
        <f t="shared" si="49"/>
        <v>57.807673671684086</v>
      </c>
      <c r="R264" s="54">
        <f t="shared" si="50"/>
        <v>58.796740327092095</v>
      </c>
      <c r="S264" s="55">
        <f t="shared" si="48"/>
        <v>-0.9890666554080099</v>
      </c>
      <c r="T264" s="53">
        <f t="shared" si="40"/>
        <v>58.44289548795421</v>
      </c>
      <c r="U264" s="53">
        <f t="shared" si="41"/>
        <v>59.45682995932699</v>
      </c>
      <c r="V264" s="53">
        <f t="shared" si="42"/>
        <v>59.45487493152355</v>
      </c>
      <c r="X264" s="56">
        <f t="shared" si="43"/>
        <v>56.39</v>
      </c>
      <c r="Y264" s="50"/>
      <c r="AC264" s="7"/>
      <c r="AD264" s="7"/>
      <c r="AE264" s="50"/>
    </row>
    <row r="265" spans="1:31" ht="12.75">
      <c r="A265" s="42">
        <f t="shared" si="44"/>
        <v>258</v>
      </c>
      <c r="C265" s="57">
        <v>38888</v>
      </c>
      <c r="D265" s="58">
        <v>57.66</v>
      </c>
      <c r="E265" s="58">
        <v>58.34</v>
      </c>
      <c r="F265" s="58">
        <v>57.26</v>
      </c>
      <c r="G265" s="58">
        <v>57.39</v>
      </c>
      <c r="H265" s="59">
        <v>19858000</v>
      </c>
      <c r="I265" s="46">
        <v>56.39</v>
      </c>
      <c r="K265" s="47">
        <f t="shared" si="45"/>
        <v>0</v>
      </c>
      <c r="M265" s="29">
        <f t="shared" si="46"/>
        <v>0</v>
      </c>
      <c r="N265" s="108">
        <f t="shared" si="51"/>
        <v>61.38683079616078</v>
      </c>
      <c r="O265" s="108">
        <f t="shared" si="52"/>
        <v>55.595169203839234</v>
      </c>
      <c r="P265" s="27">
        <f t="shared" si="47"/>
        <v>258</v>
      </c>
      <c r="Q265" s="53">
        <f t="shared" si="49"/>
        <v>57.58957002988653</v>
      </c>
      <c r="R265" s="54">
        <f t="shared" si="50"/>
        <v>58.618463265826016</v>
      </c>
      <c r="S265" s="55">
        <f t="shared" si="48"/>
        <v>-1.028893235939485</v>
      </c>
      <c r="T265" s="53">
        <f aca="true" t="shared" si="53" ref="T265:T328">IF($X265&lt;&gt;"",(1-T$4)*T264+T$4*$X265,"")</f>
        <v>58.24738163195857</v>
      </c>
      <c r="U265" s="53">
        <f aca="true" t="shared" si="54" ref="U265:U328">IF($X265&lt;&gt;"",(1-U$4)*U264+U$4*$X265,"")</f>
        <v>59.33656211778475</v>
      </c>
      <c r="V265" s="53">
        <f aca="true" t="shared" si="55" ref="V265:V328">IF($X265&lt;&gt;"",(1-V$4)*V264+V$4*$X265,"")</f>
        <v>59.39418433882011</v>
      </c>
      <c r="X265" s="56">
        <f aca="true" t="shared" si="56" ref="X265:X328">IF(I265="","",IF(I265&lt;&gt;0,I265,I264))</f>
        <v>56.39</v>
      </c>
      <c r="Y265" s="50"/>
      <c r="AC265" s="7"/>
      <c r="AD265" s="7"/>
      <c r="AE265" s="50"/>
    </row>
    <row r="266" spans="1:31" ht="12.75">
      <c r="A266" s="42">
        <f aca="true" t="shared" si="57" ref="A266:A329">1+A265</f>
        <v>259</v>
      </c>
      <c r="C266" s="57">
        <v>38889</v>
      </c>
      <c r="D266" s="58">
        <v>57.35</v>
      </c>
      <c r="E266" s="58">
        <v>58.87</v>
      </c>
      <c r="F266" s="58">
        <v>57.25</v>
      </c>
      <c r="G266" s="58">
        <v>58.06</v>
      </c>
      <c r="H266" s="59">
        <v>22485600</v>
      </c>
      <c r="I266" s="46">
        <v>57.05</v>
      </c>
      <c r="K266" s="47">
        <f aca="true" t="shared" si="58" ref="K266:K329">IF(G266&lt;&gt;"",I266/I265-1,"")</f>
        <v>0.01170420287284979</v>
      </c>
      <c r="M266" s="29">
        <f aca="true" t="shared" si="59" ref="M266:M329">IF(G266&lt;&gt;"",IF(K266&gt;0,1,0),"")</f>
        <v>1</v>
      </c>
      <c r="N266" s="108">
        <f t="shared" si="51"/>
        <v>61.309848087083786</v>
      </c>
      <c r="O266" s="108">
        <f t="shared" si="52"/>
        <v>55.443151912916214</v>
      </c>
      <c r="P266" s="27">
        <f aca="true" t="shared" si="60" ref="P266:P329">1+P265</f>
        <v>259</v>
      </c>
      <c r="Q266" s="53">
        <f t="shared" si="49"/>
        <v>57.506559256057834</v>
      </c>
      <c r="R266" s="54">
        <f t="shared" si="50"/>
        <v>58.50228080169076</v>
      </c>
      <c r="S266" s="55">
        <f t="shared" si="48"/>
        <v>-0.9957215456329251</v>
      </c>
      <c r="T266" s="53">
        <f t="shared" si="53"/>
        <v>58.13334528605775</v>
      </c>
      <c r="U266" s="53">
        <f t="shared" si="54"/>
        <v>59.246893015126524</v>
      </c>
      <c r="V266" s="53">
        <f t="shared" si="55"/>
        <v>59.347764846962285</v>
      </c>
      <c r="X266" s="56">
        <f t="shared" si="56"/>
        <v>57.05</v>
      </c>
      <c r="Y266" s="50"/>
      <c r="AC266" s="7"/>
      <c r="AD266" s="7"/>
      <c r="AE266" s="50"/>
    </row>
    <row r="267" spans="1:31" ht="12.75">
      <c r="A267" s="42">
        <f t="shared" si="57"/>
        <v>260</v>
      </c>
      <c r="C267" s="57">
        <v>38890</v>
      </c>
      <c r="D267" s="58">
        <v>57.72</v>
      </c>
      <c r="E267" s="58">
        <v>58.26</v>
      </c>
      <c r="F267" s="58">
        <v>57.65</v>
      </c>
      <c r="G267" s="58">
        <v>57.97</v>
      </c>
      <c r="H267" s="59">
        <v>16676600</v>
      </c>
      <c r="I267" s="46">
        <v>56.96</v>
      </c>
      <c r="K267" s="47">
        <f t="shared" si="58"/>
        <v>-0.0015775635407536681</v>
      </c>
      <c r="M267" s="29">
        <f t="shared" si="59"/>
        <v>0</v>
      </c>
      <c r="N267" s="108">
        <f t="shared" si="51"/>
        <v>61.24946759552585</v>
      </c>
      <c r="O267" s="108">
        <f t="shared" si="52"/>
        <v>55.29353240447413</v>
      </c>
      <c r="P267" s="27">
        <f t="shared" si="60"/>
        <v>260</v>
      </c>
      <c r="Q267" s="53">
        <f t="shared" si="49"/>
        <v>57.42247321666432</v>
      </c>
      <c r="R267" s="54">
        <f t="shared" si="50"/>
        <v>58.3880377793433</v>
      </c>
      <c r="S267" s="55">
        <f t="shared" si="48"/>
        <v>-0.9655645626789777</v>
      </c>
      <c r="T267" s="53">
        <f t="shared" si="53"/>
        <v>58.021598115957005</v>
      </c>
      <c r="U267" s="53">
        <f t="shared" si="54"/>
        <v>59.157210936101954</v>
      </c>
      <c r="V267" s="53">
        <f t="shared" si="55"/>
        <v>59.30048237474521</v>
      </c>
      <c r="X267" s="56">
        <f t="shared" si="56"/>
        <v>56.96</v>
      </c>
      <c r="Y267" s="50"/>
      <c r="AC267" s="7"/>
      <c r="AD267" s="7"/>
      <c r="AE267" s="50"/>
    </row>
    <row r="268" spans="1:31" ht="12.75">
      <c r="A268" s="42">
        <f t="shared" si="57"/>
        <v>261</v>
      </c>
      <c r="C268" s="57">
        <v>38891</v>
      </c>
      <c r="D268" s="58">
        <v>58.15</v>
      </c>
      <c r="E268" s="58">
        <v>58.85</v>
      </c>
      <c r="F268" s="58">
        <v>58.01</v>
      </c>
      <c r="G268" s="58">
        <v>58.1</v>
      </c>
      <c r="H268" s="59">
        <v>15689000</v>
      </c>
      <c r="I268" s="46">
        <v>57.09</v>
      </c>
      <c r="K268" s="47">
        <f t="shared" si="58"/>
        <v>0.002282303370786609</v>
      </c>
      <c r="M268" s="29">
        <f t="shared" si="59"/>
        <v>1</v>
      </c>
      <c r="N268" s="108">
        <f t="shared" si="51"/>
        <v>60.946985712994284</v>
      </c>
      <c r="O268" s="108">
        <f t="shared" si="52"/>
        <v>55.26001428700571</v>
      </c>
      <c r="P268" s="27">
        <f t="shared" si="60"/>
        <v>261</v>
      </c>
      <c r="Q268" s="53">
        <f t="shared" si="49"/>
        <v>57.37132349102366</v>
      </c>
      <c r="R268" s="54">
        <f t="shared" si="50"/>
        <v>58.291886832725275</v>
      </c>
      <c r="S268" s="55">
        <f t="shared" si="48"/>
        <v>-0.9205633417016159</v>
      </c>
      <c r="T268" s="53">
        <f t="shared" si="53"/>
        <v>57.93287448586587</v>
      </c>
      <c r="U268" s="53">
        <f t="shared" si="54"/>
        <v>59.07614384056855</v>
      </c>
      <c r="V268" s="53">
        <f t="shared" si="55"/>
        <v>59.25671044653243</v>
      </c>
      <c r="X268" s="56">
        <f t="shared" si="56"/>
        <v>57.09</v>
      </c>
      <c r="Y268" s="50"/>
      <c r="AC268" s="7"/>
      <c r="AD268" s="7"/>
      <c r="AE268" s="50"/>
    </row>
    <row r="269" spans="1:31" ht="12.75">
      <c r="A269" s="42">
        <f t="shared" si="57"/>
        <v>262</v>
      </c>
      <c r="C269" s="57">
        <v>38894</v>
      </c>
      <c r="D269" s="58">
        <v>58.1</v>
      </c>
      <c r="E269" s="58">
        <v>59.02</v>
      </c>
      <c r="F269" s="58">
        <v>57.91</v>
      </c>
      <c r="G269" s="58">
        <v>58.82</v>
      </c>
      <c r="H269" s="59">
        <v>14053900</v>
      </c>
      <c r="I269" s="46">
        <v>57.8</v>
      </c>
      <c r="K269" s="47">
        <f t="shared" si="58"/>
        <v>0.012436503765983487</v>
      </c>
      <c r="M269" s="29">
        <f t="shared" si="59"/>
        <v>1</v>
      </c>
      <c r="N269" s="108">
        <f t="shared" si="51"/>
        <v>60.58947744602325</v>
      </c>
      <c r="O269" s="108">
        <f t="shared" si="52"/>
        <v>55.34652255397671</v>
      </c>
      <c r="P269" s="27">
        <f t="shared" si="60"/>
        <v>262</v>
      </c>
      <c r="Q269" s="53">
        <f t="shared" si="49"/>
        <v>57.43727372317386</v>
      </c>
      <c r="R269" s="54">
        <f t="shared" si="50"/>
        <v>58.25545077104192</v>
      </c>
      <c r="S269" s="55">
        <f t="shared" si="48"/>
        <v>-0.8181770478680619</v>
      </c>
      <c r="T269" s="53">
        <f t="shared" si="53"/>
        <v>57.92021977292626</v>
      </c>
      <c r="U269" s="53">
        <f t="shared" si="54"/>
        <v>59.02609898407567</v>
      </c>
      <c r="V269" s="53">
        <f t="shared" si="55"/>
        <v>59.22786469511595</v>
      </c>
      <c r="X269" s="56">
        <f t="shared" si="56"/>
        <v>57.8</v>
      </c>
      <c r="Y269" s="50"/>
      <c r="AC269" s="7"/>
      <c r="AD269" s="7"/>
      <c r="AE269" s="50"/>
    </row>
    <row r="270" spans="1:31" ht="12.75">
      <c r="A270" s="42">
        <f t="shared" si="57"/>
        <v>263</v>
      </c>
      <c r="C270" s="57">
        <v>38895</v>
      </c>
      <c r="D270" s="58">
        <v>58.97</v>
      </c>
      <c r="E270" s="58">
        <v>59.91</v>
      </c>
      <c r="F270" s="58">
        <v>58.97</v>
      </c>
      <c r="G270" s="58">
        <v>59.65</v>
      </c>
      <c r="H270" s="59">
        <v>26964700</v>
      </c>
      <c r="I270" s="46">
        <v>58.61</v>
      </c>
      <c r="K270" s="47">
        <f t="shared" si="58"/>
        <v>0.014013840830449764</v>
      </c>
      <c r="M270" s="29">
        <f t="shared" si="59"/>
        <v>1</v>
      </c>
      <c r="N270" s="108">
        <f t="shared" si="51"/>
        <v>60.524067169085235</v>
      </c>
      <c r="O270" s="108">
        <f t="shared" si="52"/>
        <v>55.35793283091474</v>
      </c>
      <c r="P270" s="27">
        <f t="shared" si="60"/>
        <v>263</v>
      </c>
      <c r="Q270" s="53">
        <f t="shared" si="49"/>
        <v>57.61769315037788</v>
      </c>
      <c r="R270" s="54">
        <f t="shared" si="50"/>
        <v>58.28171367689067</v>
      </c>
      <c r="S270" s="55">
        <f t="shared" si="48"/>
        <v>-0.6640205265127861</v>
      </c>
      <c r="T270" s="53">
        <f t="shared" si="53"/>
        <v>57.98591312788566</v>
      </c>
      <c r="U270" s="53">
        <f t="shared" si="54"/>
        <v>59.00978137685701</v>
      </c>
      <c r="V270" s="53">
        <f t="shared" si="55"/>
        <v>59.2156297506582</v>
      </c>
      <c r="X270" s="56">
        <f t="shared" si="56"/>
        <v>58.61</v>
      </c>
      <c r="Y270" s="50"/>
      <c r="AC270" s="7"/>
      <c r="AD270" s="7"/>
      <c r="AE270" s="50"/>
    </row>
    <row r="271" spans="1:31" ht="12.75">
      <c r="A271" s="42">
        <f t="shared" si="57"/>
        <v>264</v>
      </c>
      <c r="C271" s="57">
        <v>38896</v>
      </c>
      <c r="D271" s="58">
        <v>59.8</v>
      </c>
      <c r="E271" s="58">
        <v>61.22</v>
      </c>
      <c r="F271" s="58">
        <v>59.8</v>
      </c>
      <c r="G271" s="58">
        <v>61.12</v>
      </c>
      <c r="H271" s="59">
        <v>23103500</v>
      </c>
      <c r="I271" s="46">
        <v>60.06</v>
      </c>
      <c r="K271" s="47">
        <f t="shared" si="58"/>
        <v>0.024739805493943168</v>
      </c>
      <c r="M271" s="29">
        <f t="shared" si="59"/>
        <v>1</v>
      </c>
      <c r="N271" s="108">
        <f t="shared" si="51"/>
        <v>60.56702499510249</v>
      </c>
      <c r="O271" s="108">
        <f t="shared" si="52"/>
        <v>55.335975004897485</v>
      </c>
      <c r="P271" s="27">
        <f t="shared" si="60"/>
        <v>264</v>
      </c>
      <c r="Q271" s="53">
        <f t="shared" si="49"/>
        <v>57.99343266570436</v>
      </c>
      <c r="R271" s="54">
        <f t="shared" si="50"/>
        <v>58.41343858971358</v>
      </c>
      <c r="S271" s="55">
        <f t="shared" si="48"/>
        <v>-0.4200059240092173</v>
      </c>
      <c r="T271" s="53">
        <f t="shared" si="53"/>
        <v>58.183445210944164</v>
      </c>
      <c r="U271" s="53">
        <f t="shared" si="54"/>
        <v>59.050966420901844</v>
      </c>
      <c r="V271" s="53">
        <f t="shared" si="55"/>
        <v>59.23234995361547</v>
      </c>
      <c r="X271" s="56">
        <f t="shared" si="56"/>
        <v>60.06</v>
      </c>
      <c r="Y271" s="50"/>
      <c r="AC271" s="7"/>
      <c r="AD271" s="7"/>
      <c r="AE271" s="50"/>
    </row>
    <row r="272" spans="1:31" ht="12.75">
      <c r="A272" s="42">
        <f t="shared" si="57"/>
        <v>265</v>
      </c>
      <c r="C272" s="57">
        <v>38897</v>
      </c>
      <c r="D272" s="58">
        <v>61.22</v>
      </c>
      <c r="E272" s="58">
        <v>62.54</v>
      </c>
      <c r="F272" s="58">
        <v>61.13</v>
      </c>
      <c r="G272" s="58">
        <v>62.37</v>
      </c>
      <c r="H272" s="59">
        <v>26314500</v>
      </c>
      <c r="I272" s="46">
        <v>61.29</v>
      </c>
      <c r="K272" s="47">
        <f t="shared" si="58"/>
        <v>0.020479520479520508</v>
      </c>
      <c r="M272" s="29">
        <f t="shared" si="59"/>
        <v>1</v>
      </c>
      <c r="N272" s="108">
        <f t="shared" si="51"/>
        <v>60.87251573972573</v>
      </c>
      <c r="O272" s="108">
        <f t="shared" si="52"/>
        <v>55.15448426027427</v>
      </c>
      <c r="P272" s="27">
        <f t="shared" si="60"/>
        <v>265</v>
      </c>
      <c r="Q272" s="53">
        <f t="shared" si="49"/>
        <v>58.500596870980615</v>
      </c>
      <c r="R272" s="54">
        <f t="shared" si="50"/>
        <v>58.626517212697756</v>
      </c>
      <c r="S272" s="55">
        <f t="shared" si="48"/>
        <v>-0.12592034171714062</v>
      </c>
      <c r="T272" s="53">
        <f t="shared" si="53"/>
        <v>58.47930757180663</v>
      </c>
      <c r="U272" s="53">
        <f t="shared" si="54"/>
        <v>59.13877165929785</v>
      </c>
      <c r="V272" s="53">
        <f t="shared" si="55"/>
        <v>59.27309549908843</v>
      </c>
      <c r="X272" s="56">
        <f t="shared" si="56"/>
        <v>61.29</v>
      </c>
      <c r="Y272" s="50"/>
      <c r="AC272" s="7"/>
      <c r="AD272" s="7"/>
      <c r="AE272" s="50"/>
    </row>
    <row r="273" spans="1:31" ht="12.75">
      <c r="A273" s="42">
        <f t="shared" si="57"/>
        <v>266</v>
      </c>
      <c r="C273" s="57">
        <v>38898</v>
      </c>
      <c r="D273" s="58">
        <v>62.65</v>
      </c>
      <c r="E273" s="58">
        <v>62.65</v>
      </c>
      <c r="F273" s="58">
        <v>61.35</v>
      </c>
      <c r="G273" s="58">
        <v>61.35</v>
      </c>
      <c r="H273" s="59">
        <v>32336500</v>
      </c>
      <c r="I273" s="46">
        <v>60.28</v>
      </c>
      <c r="K273" s="47">
        <f t="shared" si="58"/>
        <v>-0.01647903410017948</v>
      </c>
      <c r="M273" s="29">
        <f t="shared" si="59"/>
        <v>0</v>
      </c>
      <c r="N273" s="108">
        <f t="shared" si="51"/>
        <v>60.806184277122675</v>
      </c>
      <c r="O273" s="108">
        <f t="shared" si="52"/>
        <v>55.190815722877325</v>
      </c>
      <c r="P273" s="27">
        <f t="shared" si="60"/>
        <v>266</v>
      </c>
      <c r="Q273" s="53">
        <f t="shared" si="49"/>
        <v>58.774351198522055</v>
      </c>
      <c r="R273" s="54">
        <f t="shared" si="50"/>
        <v>58.74899741916459</v>
      </c>
      <c r="S273" s="55">
        <f aca="true" t="shared" si="61" ref="S273:S336">IF($X273&lt;&gt;"",Q273-R273,"")</f>
        <v>0.02535377935746652</v>
      </c>
      <c r="T273" s="53">
        <f t="shared" si="53"/>
        <v>58.650802088777425</v>
      </c>
      <c r="U273" s="53">
        <f t="shared" si="54"/>
        <v>59.18352571187441</v>
      </c>
      <c r="V273" s="53">
        <f t="shared" si="55"/>
        <v>59.293034202076775</v>
      </c>
      <c r="X273" s="56">
        <f t="shared" si="56"/>
        <v>60.28</v>
      </c>
      <c r="Y273" s="50"/>
      <c r="AC273" s="7"/>
      <c r="AD273" s="7"/>
      <c r="AE273" s="50"/>
    </row>
    <row r="274" spans="1:31" ht="12.75">
      <c r="A274" s="42">
        <f t="shared" si="57"/>
        <v>267</v>
      </c>
      <c r="C274" s="57">
        <v>38901</v>
      </c>
      <c r="D274" s="58">
        <v>61.8</v>
      </c>
      <c r="E274" s="58">
        <v>62.47</v>
      </c>
      <c r="F274" s="58">
        <v>61.71</v>
      </c>
      <c r="G274" s="58">
        <v>62.15</v>
      </c>
      <c r="H274" s="59">
        <v>9459900</v>
      </c>
      <c r="I274" s="46">
        <v>61.07</v>
      </c>
      <c r="K274" s="47">
        <f t="shared" si="58"/>
        <v>0.013105507631055113</v>
      </c>
      <c r="M274" s="29">
        <f t="shared" si="59"/>
        <v>1</v>
      </c>
      <c r="N274" s="108">
        <f t="shared" si="51"/>
        <v>61.187411696728276</v>
      </c>
      <c r="O274" s="108">
        <f t="shared" si="52"/>
        <v>55.0155883032717</v>
      </c>
      <c r="P274" s="27">
        <f t="shared" si="60"/>
        <v>267</v>
      </c>
      <c r="Q274" s="53">
        <f t="shared" si="49"/>
        <v>59.12752793721097</v>
      </c>
      <c r="R274" s="54">
        <f t="shared" si="50"/>
        <v>58.92092353626351</v>
      </c>
      <c r="S274" s="55">
        <f t="shared" si="61"/>
        <v>0.20660440094746235</v>
      </c>
      <c r="T274" s="53">
        <f t="shared" si="53"/>
        <v>58.881201889846245</v>
      </c>
      <c r="U274" s="53">
        <f t="shared" si="54"/>
        <v>59.25750509572248</v>
      </c>
      <c r="V274" s="53">
        <f t="shared" si="55"/>
        <v>59.328221643619806</v>
      </c>
      <c r="X274" s="56">
        <f t="shared" si="56"/>
        <v>61.07</v>
      </c>
      <c r="Y274" s="50"/>
      <c r="AC274" s="7"/>
      <c r="AD274" s="7"/>
      <c r="AE274" s="50"/>
    </row>
    <row r="275" spans="1:31" ht="12.75">
      <c r="A275" s="42">
        <f t="shared" si="57"/>
        <v>268</v>
      </c>
      <c r="C275" s="57">
        <v>38903</v>
      </c>
      <c r="D275" s="58">
        <v>61.9</v>
      </c>
      <c r="E275" s="58">
        <v>62.92</v>
      </c>
      <c r="F275" s="58">
        <v>61.63</v>
      </c>
      <c r="G275" s="58">
        <v>62.55</v>
      </c>
      <c r="H275" s="59">
        <v>19744700</v>
      </c>
      <c r="I275" s="46">
        <v>61.46</v>
      </c>
      <c r="K275" s="47">
        <f t="shared" si="58"/>
        <v>0.006386114295071188</v>
      </c>
      <c r="M275" s="29">
        <f t="shared" si="59"/>
        <v>1</v>
      </c>
      <c r="N275" s="108">
        <f t="shared" si="51"/>
        <v>61.586716556162884</v>
      </c>
      <c r="O275" s="108">
        <f t="shared" si="52"/>
        <v>54.8272834438371</v>
      </c>
      <c r="P275" s="27">
        <f t="shared" si="60"/>
        <v>268</v>
      </c>
      <c r="Q275" s="53">
        <f t="shared" si="49"/>
        <v>59.48636979302467</v>
      </c>
      <c r="R275" s="54">
        <f t="shared" si="50"/>
        <v>59.10900327431807</v>
      </c>
      <c r="S275" s="55">
        <f t="shared" si="61"/>
        <v>0.37736651870660154</v>
      </c>
      <c r="T275" s="53">
        <f t="shared" si="53"/>
        <v>59.126801709860885</v>
      </c>
      <c r="U275" s="53">
        <f t="shared" si="54"/>
        <v>59.343877444909836</v>
      </c>
      <c r="V275" s="53">
        <f t="shared" si="55"/>
        <v>59.37043507641941</v>
      </c>
      <c r="X275" s="56">
        <f t="shared" si="56"/>
        <v>61.46</v>
      </c>
      <c r="Y275" s="50"/>
      <c r="AC275" s="7"/>
      <c r="AD275" s="7"/>
      <c r="AE275" s="50"/>
    </row>
    <row r="276" spans="1:31" ht="12.75">
      <c r="A276" s="42">
        <f t="shared" si="57"/>
        <v>269</v>
      </c>
      <c r="C276" s="57">
        <v>38904</v>
      </c>
      <c r="D276" s="58">
        <v>62.75</v>
      </c>
      <c r="E276" s="58">
        <v>63.5</v>
      </c>
      <c r="F276" s="58">
        <v>62.66</v>
      </c>
      <c r="G276" s="58">
        <v>63.47</v>
      </c>
      <c r="H276" s="59">
        <v>23679000</v>
      </c>
      <c r="I276" s="46">
        <v>62.37</v>
      </c>
      <c r="K276" s="47">
        <f t="shared" si="58"/>
        <v>0.01480637813211838</v>
      </c>
      <c r="M276" s="29">
        <f t="shared" si="59"/>
        <v>1</v>
      </c>
      <c r="N276" s="108">
        <f t="shared" si="51"/>
        <v>62.2625901478802</v>
      </c>
      <c r="O276" s="108">
        <f t="shared" si="52"/>
        <v>54.60840985211978</v>
      </c>
      <c r="P276" s="27">
        <f t="shared" si="60"/>
        <v>269</v>
      </c>
      <c r="Q276" s="53">
        <f t="shared" si="49"/>
        <v>59.93000520948242</v>
      </c>
      <c r="R276" s="54">
        <f t="shared" si="50"/>
        <v>59.35055858733154</v>
      </c>
      <c r="S276" s="55">
        <f t="shared" si="61"/>
        <v>0.5794466221508756</v>
      </c>
      <c r="T276" s="53">
        <f t="shared" si="53"/>
        <v>59.43567773749318</v>
      </c>
      <c r="U276" s="53">
        <f t="shared" si="54"/>
        <v>59.462548917658474</v>
      </c>
      <c r="V276" s="53">
        <f t="shared" si="55"/>
        <v>59.429832401638826</v>
      </c>
      <c r="X276" s="56">
        <f t="shared" si="56"/>
        <v>62.37</v>
      </c>
      <c r="Y276" s="50"/>
      <c r="AC276" s="7"/>
      <c r="AD276" s="7"/>
      <c r="AE276" s="50"/>
    </row>
    <row r="277" spans="1:31" ht="12.75">
      <c r="A277" s="42">
        <f t="shared" si="57"/>
        <v>270</v>
      </c>
      <c r="C277" s="57">
        <v>38905</v>
      </c>
      <c r="D277" s="58">
        <v>63.7</v>
      </c>
      <c r="E277" s="58">
        <v>63.89</v>
      </c>
      <c r="F277" s="58">
        <v>62.49</v>
      </c>
      <c r="G277" s="58">
        <v>62.84</v>
      </c>
      <c r="H277" s="59">
        <v>18527100</v>
      </c>
      <c r="I277" s="46">
        <v>61.75</v>
      </c>
      <c r="K277" s="47">
        <f t="shared" si="58"/>
        <v>-0.009940676607343213</v>
      </c>
      <c r="M277" s="29">
        <f t="shared" si="59"/>
        <v>0</v>
      </c>
      <c r="N277" s="108">
        <f t="shared" si="51"/>
        <v>62.687280484152176</v>
      </c>
      <c r="O277" s="108">
        <f t="shared" si="52"/>
        <v>54.5047195158478</v>
      </c>
      <c r="P277" s="27">
        <f t="shared" si="60"/>
        <v>270</v>
      </c>
      <c r="Q277" s="53">
        <f t="shared" si="49"/>
        <v>60.210004408023586</v>
      </c>
      <c r="R277" s="54">
        <f t="shared" si="50"/>
        <v>59.52829498826995</v>
      </c>
      <c r="S277" s="55">
        <f t="shared" si="61"/>
        <v>0.6817094197536377</v>
      </c>
      <c r="T277" s="53">
        <f t="shared" si="53"/>
        <v>59.65608938154145</v>
      </c>
      <c r="U277" s="53">
        <f t="shared" si="54"/>
        <v>59.55225288167187</v>
      </c>
      <c r="V277" s="53">
        <f t="shared" si="55"/>
        <v>59.47577631447766</v>
      </c>
      <c r="X277" s="56">
        <f t="shared" si="56"/>
        <v>61.75</v>
      </c>
      <c r="Y277" s="50"/>
      <c r="AC277" s="7"/>
      <c r="AD277" s="7"/>
      <c r="AE277" s="50"/>
    </row>
    <row r="278" spans="1:31" ht="12.75">
      <c r="A278" s="42">
        <f t="shared" si="57"/>
        <v>271</v>
      </c>
      <c r="C278" s="57">
        <v>38908</v>
      </c>
      <c r="D278" s="58">
        <v>63</v>
      </c>
      <c r="E278" s="58">
        <v>63.59</v>
      </c>
      <c r="F278" s="58">
        <v>62.78</v>
      </c>
      <c r="G278" s="58">
        <v>63.04</v>
      </c>
      <c r="H278" s="59">
        <v>13220400</v>
      </c>
      <c r="I278" s="46">
        <v>61.95</v>
      </c>
      <c r="K278" s="47">
        <f t="shared" si="58"/>
        <v>0.0032388663967610754</v>
      </c>
      <c r="M278" s="29">
        <f t="shared" si="59"/>
        <v>1</v>
      </c>
      <c r="N278" s="108">
        <f t="shared" si="51"/>
        <v>63.12669608532458</v>
      </c>
      <c r="O278" s="108">
        <f t="shared" si="52"/>
        <v>54.48230391467543</v>
      </c>
      <c r="P278" s="27">
        <f t="shared" si="60"/>
        <v>271</v>
      </c>
      <c r="Q278" s="53">
        <f t="shared" si="49"/>
        <v>60.47769603755842</v>
      </c>
      <c r="R278" s="54">
        <f t="shared" si="50"/>
        <v>59.7076805446944</v>
      </c>
      <c r="S278" s="55">
        <f t="shared" si="61"/>
        <v>0.7700154928640188</v>
      </c>
      <c r="T278" s="53">
        <f t="shared" si="53"/>
        <v>59.87455705948988</v>
      </c>
      <c r="U278" s="53">
        <f t="shared" si="54"/>
        <v>59.646282180429836</v>
      </c>
      <c r="V278" s="53">
        <f t="shared" si="55"/>
        <v>59.52477084290385</v>
      </c>
      <c r="X278" s="56">
        <f t="shared" si="56"/>
        <v>61.95</v>
      </c>
      <c r="Y278" s="50"/>
      <c r="AC278" s="7"/>
      <c r="AD278" s="7"/>
      <c r="AE278" s="50"/>
    </row>
    <row r="279" spans="1:31" ht="12.75">
      <c r="A279" s="42">
        <f t="shared" si="57"/>
        <v>272</v>
      </c>
      <c r="C279" s="57">
        <v>38909</v>
      </c>
      <c r="D279" s="58">
        <v>63.2</v>
      </c>
      <c r="E279" s="58">
        <v>64.27</v>
      </c>
      <c r="F279" s="58">
        <v>63.2</v>
      </c>
      <c r="G279" s="58">
        <v>63.98</v>
      </c>
      <c r="H279" s="59">
        <v>18133600</v>
      </c>
      <c r="I279" s="46">
        <v>62.87</v>
      </c>
      <c r="K279" s="47">
        <f t="shared" si="58"/>
        <v>0.014850686037126692</v>
      </c>
      <c r="M279" s="29">
        <f t="shared" si="59"/>
        <v>1</v>
      </c>
      <c r="N279" s="108">
        <f t="shared" si="51"/>
        <v>63.68792706124949</v>
      </c>
      <c r="O279" s="108">
        <f t="shared" si="52"/>
        <v>54.48507293875051</v>
      </c>
      <c r="P279" s="27">
        <f t="shared" si="60"/>
        <v>272</v>
      </c>
      <c r="Q279" s="53">
        <f t="shared" si="49"/>
        <v>60.845742801010964</v>
      </c>
      <c r="R279" s="54">
        <f t="shared" si="50"/>
        <v>59.94192643027259</v>
      </c>
      <c r="S279" s="55">
        <f t="shared" si="61"/>
        <v>0.903816370738376</v>
      </c>
      <c r="T279" s="53">
        <f t="shared" si="53"/>
        <v>60.15983733953846</v>
      </c>
      <c r="U279" s="53">
        <f t="shared" si="54"/>
        <v>59.77270248707965</v>
      </c>
      <c r="V279" s="53">
        <f t="shared" si="55"/>
        <v>59.59101300443051</v>
      </c>
      <c r="X279" s="56">
        <f t="shared" si="56"/>
        <v>62.87</v>
      </c>
      <c r="Y279" s="50"/>
      <c r="AC279" s="7"/>
      <c r="AD279" s="7"/>
      <c r="AE279" s="50"/>
    </row>
    <row r="280" spans="1:31" ht="12.75">
      <c r="A280" s="42">
        <f t="shared" si="57"/>
        <v>273</v>
      </c>
      <c r="C280" s="57">
        <v>38910</v>
      </c>
      <c r="D280" s="58">
        <v>64</v>
      </c>
      <c r="E280" s="58">
        <v>64.27</v>
      </c>
      <c r="F280" s="58">
        <v>63.35</v>
      </c>
      <c r="G280" s="58">
        <v>63.97</v>
      </c>
      <c r="H280" s="59">
        <v>17614400</v>
      </c>
      <c r="I280" s="46">
        <v>62.86</v>
      </c>
      <c r="K280" s="47">
        <f t="shared" si="58"/>
        <v>-0.0001590583744234264</v>
      </c>
      <c r="M280" s="29">
        <f t="shared" si="59"/>
        <v>0</v>
      </c>
      <c r="N280" s="108">
        <f t="shared" si="51"/>
        <v>64.04703640498568</v>
      </c>
      <c r="O280" s="108">
        <f t="shared" si="52"/>
        <v>54.844963595014306</v>
      </c>
      <c r="P280" s="27">
        <f t="shared" si="60"/>
        <v>273</v>
      </c>
      <c r="Q280" s="53">
        <f t="shared" si="49"/>
        <v>61.15562852393236</v>
      </c>
      <c r="R280" s="54">
        <f t="shared" si="50"/>
        <v>60.15808002803018</v>
      </c>
      <c r="S280" s="55">
        <f t="shared" si="61"/>
        <v>0.9975484959021799</v>
      </c>
      <c r="T280" s="53">
        <f t="shared" si="53"/>
        <v>60.41699568815385</v>
      </c>
      <c r="U280" s="53">
        <f t="shared" si="54"/>
        <v>59.893772977782405</v>
      </c>
      <c r="V280" s="53">
        <f t="shared" si="55"/>
        <v>59.65574542018436</v>
      </c>
      <c r="X280" s="56">
        <f t="shared" si="56"/>
        <v>62.86</v>
      </c>
      <c r="Y280" s="50"/>
      <c r="AC280" s="7"/>
      <c r="AD280" s="7"/>
      <c r="AE280" s="50"/>
    </row>
    <row r="281" spans="1:31" ht="12.75">
      <c r="A281" s="42">
        <f t="shared" si="57"/>
        <v>274</v>
      </c>
      <c r="C281" s="57">
        <v>38911</v>
      </c>
      <c r="D281" s="58">
        <v>64.15</v>
      </c>
      <c r="E281" s="58">
        <v>64.7</v>
      </c>
      <c r="F281" s="58">
        <v>63.69</v>
      </c>
      <c r="G281" s="58">
        <v>64.07</v>
      </c>
      <c r="H281" s="59">
        <v>21658200</v>
      </c>
      <c r="I281" s="46">
        <v>62.96</v>
      </c>
      <c r="K281" s="47">
        <f t="shared" si="58"/>
        <v>0.0015908367801464873</v>
      </c>
      <c r="M281" s="29">
        <f t="shared" si="59"/>
        <v>1</v>
      </c>
      <c r="N281" s="108">
        <f t="shared" si="51"/>
        <v>64.4294097146667</v>
      </c>
      <c r="O281" s="108">
        <f t="shared" si="52"/>
        <v>55.0785902853333</v>
      </c>
      <c r="P281" s="27">
        <f t="shared" si="60"/>
        <v>274</v>
      </c>
      <c r="Q281" s="53">
        <f t="shared" si="49"/>
        <v>61.43322413563507</v>
      </c>
      <c r="R281" s="54">
        <f t="shared" si="50"/>
        <v>60.3656296555835</v>
      </c>
      <c r="S281" s="55">
        <f t="shared" si="61"/>
        <v>1.067594480051575</v>
      </c>
      <c r="T281" s="53">
        <f t="shared" si="53"/>
        <v>60.65918657499634</v>
      </c>
      <c r="U281" s="53">
        <f t="shared" si="54"/>
        <v>60.01401717473212</v>
      </c>
      <c r="V281" s="53">
        <f t="shared" si="55"/>
        <v>59.72117620394308</v>
      </c>
      <c r="X281" s="56">
        <f t="shared" si="56"/>
        <v>62.96</v>
      </c>
      <c r="Y281" s="50"/>
      <c r="AC281" s="7"/>
      <c r="AD281" s="7"/>
      <c r="AE281" s="50"/>
    </row>
    <row r="282" spans="1:31" ht="12.75">
      <c r="A282" s="42">
        <f t="shared" si="57"/>
        <v>275</v>
      </c>
      <c r="C282" s="57">
        <v>38912</v>
      </c>
      <c r="D282" s="58">
        <v>64.57</v>
      </c>
      <c r="E282" s="58">
        <v>65</v>
      </c>
      <c r="F282" s="58">
        <v>63.97</v>
      </c>
      <c r="G282" s="58">
        <v>64.9</v>
      </c>
      <c r="H282" s="59">
        <v>21485800</v>
      </c>
      <c r="I282" s="46">
        <v>63.77</v>
      </c>
      <c r="K282" s="47">
        <f t="shared" si="58"/>
        <v>0.012865311308767557</v>
      </c>
      <c r="M282" s="29">
        <f t="shared" si="59"/>
        <v>1</v>
      </c>
      <c r="N282" s="108">
        <f t="shared" si="51"/>
        <v>64.95823414077026</v>
      </c>
      <c r="O282" s="108">
        <f t="shared" si="52"/>
        <v>55.117765859229735</v>
      </c>
      <c r="P282" s="27">
        <f t="shared" si="60"/>
        <v>275</v>
      </c>
      <c r="Q282" s="53">
        <f t="shared" si="49"/>
        <v>61.79272811476814</v>
      </c>
      <c r="R282" s="54">
        <f t="shared" si="50"/>
        <v>60.617805236651385</v>
      </c>
      <c r="S282" s="55">
        <f t="shared" si="61"/>
        <v>1.1749228781167531</v>
      </c>
      <c r="T282" s="53">
        <f t="shared" si="53"/>
        <v>60.95545452023478</v>
      </c>
      <c r="U282" s="53">
        <f t="shared" si="54"/>
        <v>60.16131061886027</v>
      </c>
      <c r="V282" s="53">
        <f t="shared" si="55"/>
        <v>59.801350932577876</v>
      </c>
      <c r="X282" s="56">
        <f t="shared" si="56"/>
        <v>63.77</v>
      </c>
      <c r="Y282" s="50"/>
      <c r="AC282" s="7"/>
      <c r="AD282" s="7"/>
      <c r="AE282" s="50"/>
    </row>
    <row r="283" spans="1:31" ht="12.75">
      <c r="A283" s="42">
        <f t="shared" si="57"/>
        <v>276</v>
      </c>
      <c r="C283" s="57">
        <v>38915</v>
      </c>
      <c r="D283" s="58">
        <v>64.5</v>
      </c>
      <c r="E283" s="58">
        <v>64.9</v>
      </c>
      <c r="F283" s="58">
        <v>63.57</v>
      </c>
      <c r="G283" s="58">
        <v>64</v>
      </c>
      <c r="H283" s="59">
        <v>19717700</v>
      </c>
      <c r="I283" s="46">
        <v>62.89</v>
      </c>
      <c r="K283" s="47">
        <f t="shared" si="58"/>
        <v>-0.013799592284773454</v>
      </c>
      <c r="M283" s="29">
        <f t="shared" si="59"/>
        <v>0</v>
      </c>
      <c r="N283" s="108">
        <f t="shared" si="51"/>
        <v>65.2487649777786</v>
      </c>
      <c r="O283" s="108">
        <f t="shared" si="52"/>
        <v>55.33823502222141</v>
      </c>
      <c r="P283" s="27">
        <f t="shared" si="60"/>
        <v>276</v>
      </c>
      <c r="Q283" s="53">
        <f t="shared" si="49"/>
        <v>61.96153917403458</v>
      </c>
      <c r="R283" s="54">
        <f t="shared" si="50"/>
        <v>60.78611595986239</v>
      </c>
      <c r="S283" s="55">
        <f t="shared" si="61"/>
        <v>1.1754232141721843</v>
      </c>
      <c r="T283" s="53">
        <f t="shared" si="53"/>
        <v>61.13969694687909</v>
      </c>
      <c r="U283" s="53">
        <f t="shared" si="54"/>
        <v>60.26831804557163</v>
      </c>
      <c r="V283" s="53">
        <f t="shared" si="55"/>
        <v>59.8625123002496</v>
      </c>
      <c r="X283" s="56">
        <f t="shared" si="56"/>
        <v>62.89</v>
      </c>
      <c r="Y283" s="50"/>
      <c r="AC283" s="7"/>
      <c r="AD283" s="7"/>
      <c r="AE283" s="50"/>
    </row>
    <row r="284" spans="1:31" ht="12.75">
      <c r="A284" s="42">
        <f t="shared" si="57"/>
        <v>277</v>
      </c>
      <c r="C284" s="57">
        <v>38916</v>
      </c>
      <c r="D284" s="58">
        <v>64.4</v>
      </c>
      <c r="E284" s="58">
        <v>64.94</v>
      </c>
      <c r="F284" s="58">
        <v>63.95</v>
      </c>
      <c r="G284" s="58">
        <v>64.61</v>
      </c>
      <c r="H284" s="59">
        <v>21231000</v>
      </c>
      <c r="I284" s="46">
        <v>63.49</v>
      </c>
      <c r="K284" s="47">
        <f t="shared" si="58"/>
        <v>0.009540467482906712</v>
      </c>
      <c r="M284" s="29">
        <f t="shared" si="59"/>
        <v>1</v>
      </c>
      <c r="N284" s="108">
        <f t="shared" si="51"/>
        <v>65.44918859644011</v>
      </c>
      <c r="O284" s="108">
        <f t="shared" si="52"/>
        <v>55.84781140355995</v>
      </c>
      <c r="P284" s="27">
        <f t="shared" si="60"/>
        <v>277</v>
      </c>
      <c r="Q284" s="53">
        <f t="shared" si="49"/>
        <v>62.19668699341387</v>
      </c>
      <c r="R284" s="54">
        <f t="shared" si="50"/>
        <v>60.98640366653925</v>
      </c>
      <c r="S284" s="55">
        <f t="shared" si="61"/>
        <v>1.2102833268746167</v>
      </c>
      <c r="T284" s="53">
        <f t="shared" si="53"/>
        <v>61.363535332890606</v>
      </c>
      <c r="U284" s="53">
        <f t="shared" si="54"/>
        <v>60.39465851437275</v>
      </c>
      <c r="V284" s="53">
        <f t="shared" si="55"/>
        <v>59.934343739848615</v>
      </c>
      <c r="X284" s="56">
        <f t="shared" si="56"/>
        <v>63.49</v>
      </c>
      <c r="Y284" s="50"/>
      <c r="AC284" s="7"/>
      <c r="AD284" s="7"/>
      <c r="AE284" s="50"/>
    </row>
    <row r="285" spans="1:31" ht="12.75">
      <c r="A285" s="42">
        <f t="shared" si="57"/>
        <v>278</v>
      </c>
      <c r="C285" s="57">
        <v>38917</v>
      </c>
      <c r="D285" s="58">
        <v>64.62</v>
      </c>
      <c r="E285" s="58">
        <v>64.89</v>
      </c>
      <c r="F285" s="58">
        <v>63.65</v>
      </c>
      <c r="G285" s="58">
        <v>64.66</v>
      </c>
      <c r="H285" s="59">
        <v>24997700</v>
      </c>
      <c r="I285" s="46">
        <v>63.54</v>
      </c>
      <c r="K285" s="47">
        <f t="shared" si="58"/>
        <v>0.0007875255945817283</v>
      </c>
      <c r="M285" s="29">
        <f t="shared" si="59"/>
        <v>1</v>
      </c>
      <c r="N285" s="108">
        <f t="shared" si="51"/>
        <v>65.54258197324732</v>
      </c>
      <c r="O285" s="108">
        <f t="shared" si="52"/>
        <v>56.469418026752706</v>
      </c>
      <c r="P285" s="27">
        <f t="shared" si="60"/>
        <v>278</v>
      </c>
      <c r="Q285" s="53">
        <f t="shared" si="49"/>
        <v>62.40335053288866</v>
      </c>
      <c r="R285" s="54">
        <f t="shared" si="50"/>
        <v>61.17555895049931</v>
      </c>
      <c r="S285" s="55">
        <f t="shared" si="61"/>
        <v>1.2277915823893508</v>
      </c>
      <c r="T285" s="53">
        <f t="shared" si="53"/>
        <v>61.57081768213912</v>
      </c>
      <c r="U285" s="53">
        <f t="shared" si="54"/>
        <v>60.51800523929931</v>
      </c>
      <c r="V285" s="53">
        <f t="shared" si="55"/>
        <v>60.005742873713</v>
      </c>
      <c r="X285" s="56">
        <f t="shared" si="56"/>
        <v>63.54</v>
      </c>
      <c r="Y285" s="50"/>
      <c r="AC285" s="7"/>
      <c r="AD285" s="7"/>
      <c r="AE285" s="50"/>
    </row>
    <row r="286" spans="1:31" ht="12.75">
      <c r="A286" s="42">
        <f t="shared" si="57"/>
        <v>279</v>
      </c>
      <c r="C286" s="57">
        <v>38918</v>
      </c>
      <c r="D286" s="58">
        <v>64.45</v>
      </c>
      <c r="E286" s="58">
        <v>64.86</v>
      </c>
      <c r="F286" s="58">
        <v>64.12</v>
      </c>
      <c r="G286" s="58">
        <v>64.25</v>
      </c>
      <c r="H286" s="59">
        <v>20779600</v>
      </c>
      <c r="I286" s="46">
        <v>63.13</v>
      </c>
      <c r="K286" s="47">
        <f t="shared" si="58"/>
        <v>-0.006452628265659399</v>
      </c>
      <c r="M286" s="29">
        <f t="shared" si="59"/>
        <v>0</v>
      </c>
      <c r="N286" s="108">
        <f t="shared" si="51"/>
        <v>65.55066032593936</v>
      </c>
      <c r="O286" s="108">
        <f t="shared" si="52"/>
        <v>57.06933967406067</v>
      </c>
      <c r="P286" s="27">
        <f t="shared" si="60"/>
        <v>279</v>
      </c>
      <c r="Q286" s="53">
        <f aca="true" t="shared" si="62" ref="Q286:Q349">IF($X286&lt;&gt;"",(1-Q$5)*Q285+Q$5*$X286,"")</f>
        <v>62.5151427585981</v>
      </c>
      <c r="R286" s="54">
        <f aca="true" t="shared" si="63" ref="R286:R349">IF($X286&lt;&gt;"",(1-R$5)*R285+R$5*$X286,"")</f>
        <v>61.320332361573435</v>
      </c>
      <c r="S286" s="55">
        <f t="shared" si="61"/>
        <v>1.1948103970246677</v>
      </c>
      <c r="T286" s="53">
        <f t="shared" si="53"/>
        <v>61.71931123622111</v>
      </c>
      <c r="U286" s="53">
        <f t="shared" si="54"/>
        <v>60.620436406385615</v>
      </c>
      <c r="V286" s="53">
        <f t="shared" si="55"/>
        <v>60.06760935146126</v>
      </c>
      <c r="X286" s="56">
        <f t="shared" si="56"/>
        <v>63.13</v>
      </c>
      <c r="Y286" s="50"/>
      <c r="AC286" s="7"/>
      <c r="AD286" s="7"/>
      <c r="AE286" s="50"/>
    </row>
    <row r="287" spans="1:31" ht="12.75">
      <c r="A287" s="42">
        <f t="shared" si="57"/>
        <v>280</v>
      </c>
      <c r="C287" s="57">
        <v>38919</v>
      </c>
      <c r="D287" s="58">
        <v>64.57</v>
      </c>
      <c r="E287" s="58">
        <v>64.78</v>
      </c>
      <c r="F287" s="58">
        <v>63.91</v>
      </c>
      <c r="G287" s="58">
        <v>63.93</v>
      </c>
      <c r="H287" s="59">
        <v>27556600</v>
      </c>
      <c r="I287" s="46">
        <v>62.82</v>
      </c>
      <c r="K287" s="47">
        <f t="shared" si="58"/>
        <v>-0.004910502138444461</v>
      </c>
      <c r="M287" s="29">
        <f t="shared" si="59"/>
        <v>0</v>
      </c>
      <c r="N287" s="108">
        <f t="shared" si="51"/>
        <v>65.38603105987839</v>
      </c>
      <c r="O287" s="108">
        <f t="shared" si="52"/>
        <v>57.8199689401216</v>
      </c>
      <c r="P287" s="27">
        <f t="shared" si="60"/>
        <v>280</v>
      </c>
      <c r="Q287" s="53">
        <f t="shared" si="62"/>
        <v>62.56204387265993</v>
      </c>
      <c r="R287" s="54">
        <f t="shared" si="63"/>
        <v>61.43141885330874</v>
      </c>
      <c r="S287" s="55">
        <f t="shared" si="61"/>
        <v>1.1306250193511858</v>
      </c>
      <c r="T287" s="53">
        <f t="shared" si="53"/>
        <v>61.82413873753338</v>
      </c>
      <c r="U287" s="53">
        <f t="shared" si="54"/>
        <v>60.70669380221363</v>
      </c>
      <c r="V287" s="53">
        <f t="shared" si="55"/>
        <v>60.12211213658084</v>
      </c>
      <c r="X287" s="56">
        <f t="shared" si="56"/>
        <v>62.82</v>
      </c>
      <c r="Y287" s="50"/>
      <c r="AC287" s="7"/>
      <c r="AD287" s="7"/>
      <c r="AE287" s="50"/>
    </row>
    <row r="288" spans="1:31" ht="12.75">
      <c r="A288" s="42">
        <f t="shared" si="57"/>
        <v>281</v>
      </c>
      <c r="C288" s="57">
        <v>38922</v>
      </c>
      <c r="D288" s="58">
        <v>64.35</v>
      </c>
      <c r="E288" s="58">
        <v>65.53</v>
      </c>
      <c r="F288" s="58">
        <v>64.2</v>
      </c>
      <c r="G288" s="58">
        <v>65.36</v>
      </c>
      <c r="H288" s="59">
        <v>22417700</v>
      </c>
      <c r="I288" s="46">
        <v>64.23</v>
      </c>
      <c r="K288" s="47">
        <f t="shared" si="58"/>
        <v>0.02244508118433619</v>
      </c>
      <c r="M288" s="29">
        <f t="shared" si="59"/>
        <v>1</v>
      </c>
      <c r="N288" s="108">
        <f t="shared" si="51"/>
        <v>65.29291464037065</v>
      </c>
      <c r="O288" s="108">
        <f t="shared" si="52"/>
        <v>58.62708535962935</v>
      </c>
      <c r="P288" s="27">
        <f t="shared" si="60"/>
        <v>281</v>
      </c>
      <c r="Q288" s="53">
        <f t="shared" si="62"/>
        <v>62.81865250763532</v>
      </c>
      <c r="R288" s="54">
        <f t="shared" si="63"/>
        <v>61.63872116047106</v>
      </c>
      <c r="S288" s="55">
        <f t="shared" si="61"/>
        <v>1.1799313471642634</v>
      </c>
      <c r="T288" s="53">
        <f t="shared" si="53"/>
        <v>62.05326838157782</v>
      </c>
      <c r="U288" s="53">
        <f t="shared" si="54"/>
        <v>60.84486267271505</v>
      </c>
      <c r="V288" s="53">
        <f t="shared" si="55"/>
        <v>60.20345645070795</v>
      </c>
      <c r="X288" s="56">
        <f t="shared" si="56"/>
        <v>64.23</v>
      </c>
      <c r="Y288" s="50"/>
      <c r="AC288" s="7"/>
      <c r="AD288" s="7"/>
      <c r="AE288" s="50"/>
    </row>
    <row r="289" spans="1:31" ht="12.75">
      <c r="A289" s="42">
        <f t="shared" si="57"/>
        <v>282</v>
      </c>
      <c r="C289" s="57">
        <v>38923</v>
      </c>
      <c r="D289" s="58">
        <v>65.36</v>
      </c>
      <c r="E289" s="58">
        <v>66</v>
      </c>
      <c r="F289" s="58">
        <v>64.92</v>
      </c>
      <c r="G289" s="58">
        <v>65.74</v>
      </c>
      <c r="H289" s="59">
        <v>18624500</v>
      </c>
      <c r="I289" s="46">
        <v>64.6</v>
      </c>
      <c r="K289" s="47">
        <f t="shared" si="58"/>
        <v>0.005760548030515178</v>
      </c>
      <c r="M289" s="29">
        <f t="shared" si="59"/>
        <v>1</v>
      </c>
      <c r="N289" s="108">
        <f t="shared" si="51"/>
        <v>65.22894520262837</v>
      </c>
      <c r="O289" s="108">
        <f t="shared" si="52"/>
        <v>59.37105479737163</v>
      </c>
      <c r="P289" s="27">
        <f t="shared" si="60"/>
        <v>282</v>
      </c>
      <c r="Q289" s="53">
        <f t="shared" si="62"/>
        <v>63.092705967999116</v>
      </c>
      <c r="R289" s="54">
        <f t="shared" si="63"/>
        <v>61.85807514858431</v>
      </c>
      <c r="S289" s="55">
        <f t="shared" si="61"/>
        <v>1.2346308194148037</v>
      </c>
      <c r="T289" s="53">
        <f t="shared" si="53"/>
        <v>62.29581424999898</v>
      </c>
      <c r="U289" s="53">
        <f t="shared" si="54"/>
        <v>60.99212296005956</v>
      </c>
      <c r="V289" s="53">
        <f t="shared" si="55"/>
        <v>60.29051671901076</v>
      </c>
      <c r="X289" s="56">
        <f t="shared" si="56"/>
        <v>64.6</v>
      </c>
      <c r="Y289" s="50"/>
      <c r="AC289" s="7"/>
      <c r="AD289" s="7"/>
      <c r="AE289" s="50"/>
    </row>
    <row r="290" spans="1:31" ht="12.75">
      <c r="A290" s="42">
        <f t="shared" si="57"/>
        <v>283</v>
      </c>
      <c r="C290" s="57">
        <v>38924</v>
      </c>
      <c r="D290" s="58">
        <v>65.51</v>
      </c>
      <c r="E290" s="58">
        <v>67.18</v>
      </c>
      <c r="F290" s="58">
        <v>65.47</v>
      </c>
      <c r="G290" s="58">
        <v>66.6</v>
      </c>
      <c r="H290" s="59">
        <v>31014100</v>
      </c>
      <c r="I290" s="46">
        <v>65.44</v>
      </c>
      <c r="K290" s="47">
        <f t="shared" si="58"/>
        <v>0.013003095975232304</v>
      </c>
      <c r="M290" s="29">
        <f t="shared" si="59"/>
        <v>1</v>
      </c>
      <c r="N290" s="108">
        <f t="shared" si="51"/>
        <v>65.35460357340108</v>
      </c>
      <c r="O290" s="108">
        <f t="shared" si="52"/>
        <v>59.92839642659891</v>
      </c>
      <c r="P290" s="27">
        <f t="shared" si="60"/>
        <v>283</v>
      </c>
      <c r="Q290" s="53">
        <f t="shared" si="62"/>
        <v>63.453828126768485</v>
      </c>
      <c r="R290" s="54">
        <f t="shared" si="63"/>
        <v>62.12340291535585</v>
      </c>
      <c r="S290" s="55">
        <f t="shared" si="61"/>
        <v>1.3304252114126385</v>
      </c>
      <c r="T290" s="53">
        <f t="shared" si="53"/>
        <v>62.59526051190384</v>
      </c>
      <c r="U290" s="53">
        <f t="shared" si="54"/>
        <v>61.16654951064546</v>
      </c>
      <c r="V290" s="53">
        <f t="shared" si="55"/>
        <v>60.39248668497094</v>
      </c>
      <c r="X290" s="56">
        <f t="shared" si="56"/>
        <v>65.44</v>
      </c>
      <c r="Y290" s="50"/>
      <c r="AC290" s="7"/>
      <c r="AD290" s="7"/>
      <c r="AE290" s="50"/>
    </row>
    <row r="291" spans="1:31" ht="12.75">
      <c r="A291" s="42">
        <f t="shared" si="57"/>
        <v>284</v>
      </c>
      <c r="C291" s="57">
        <v>38925</v>
      </c>
      <c r="D291" s="58">
        <v>67.4</v>
      </c>
      <c r="E291" s="58">
        <v>67.65</v>
      </c>
      <c r="F291" s="58">
        <v>66.45</v>
      </c>
      <c r="G291" s="58">
        <v>66.47</v>
      </c>
      <c r="H291" s="59">
        <v>29426300</v>
      </c>
      <c r="I291" s="46">
        <v>65.32</v>
      </c>
      <c r="K291" s="47">
        <f t="shared" si="58"/>
        <v>-0.0018337408312959491</v>
      </c>
      <c r="M291" s="29">
        <f t="shared" si="59"/>
        <v>0</v>
      </c>
      <c r="N291" s="108">
        <f t="shared" si="51"/>
        <v>65.58522732667845</v>
      </c>
      <c r="O291" s="108">
        <f t="shared" si="52"/>
        <v>60.22377267332155</v>
      </c>
      <c r="P291" s="27">
        <f t="shared" si="60"/>
        <v>284</v>
      </c>
      <c r="Q291" s="53">
        <f t="shared" si="62"/>
        <v>63.74093149188102</v>
      </c>
      <c r="R291" s="54">
        <f t="shared" si="63"/>
        <v>62.36018788458875</v>
      </c>
      <c r="S291" s="55">
        <f t="shared" si="61"/>
        <v>1.380743607292274</v>
      </c>
      <c r="T291" s="53">
        <f t="shared" si="53"/>
        <v>62.854759510770144</v>
      </c>
      <c r="U291" s="53">
        <f t="shared" si="54"/>
        <v>61.3294299219927</v>
      </c>
      <c r="V291" s="53">
        <f t="shared" si="55"/>
        <v>60.49006120606062</v>
      </c>
      <c r="X291" s="56">
        <f t="shared" si="56"/>
        <v>65.32</v>
      </c>
      <c r="Y291" s="50"/>
      <c r="AC291" s="7"/>
      <c r="AD291" s="7"/>
      <c r="AE291" s="50"/>
    </row>
    <row r="292" spans="1:31" ht="12.75">
      <c r="A292" s="42">
        <f t="shared" si="57"/>
        <v>285</v>
      </c>
      <c r="C292" s="57">
        <v>38926</v>
      </c>
      <c r="D292" s="58">
        <v>66.25</v>
      </c>
      <c r="E292" s="58">
        <v>67.3</v>
      </c>
      <c r="F292" s="58">
        <v>66.24</v>
      </c>
      <c r="G292" s="58">
        <v>67</v>
      </c>
      <c r="H292" s="59">
        <v>20512500</v>
      </c>
      <c r="I292" s="46">
        <v>65.84</v>
      </c>
      <c r="K292" s="47">
        <f t="shared" si="58"/>
        <v>0.007960808328230318</v>
      </c>
      <c r="M292" s="29">
        <f t="shared" si="59"/>
        <v>1</v>
      </c>
      <c r="N292" s="108">
        <f t="shared" si="51"/>
        <v>65.99231187110784</v>
      </c>
      <c r="O292" s="108">
        <f t="shared" si="52"/>
        <v>60.27168812889213</v>
      </c>
      <c r="P292" s="27">
        <f t="shared" si="60"/>
        <v>285</v>
      </c>
      <c r="Q292" s="53">
        <f t="shared" si="62"/>
        <v>64.0638651085147</v>
      </c>
      <c r="R292" s="54">
        <f t="shared" si="63"/>
        <v>62.617951744989576</v>
      </c>
      <c r="S292" s="55">
        <f t="shared" si="61"/>
        <v>1.4459133635251291</v>
      </c>
      <c r="T292" s="53">
        <f t="shared" si="53"/>
        <v>63.13906812879203</v>
      </c>
      <c r="U292" s="53">
        <f t="shared" si="54"/>
        <v>61.50631502309102</v>
      </c>
      <c r="V292" s="53">
        <f t="shared" si="55"/>
        <v>60.59600058811883</v>
      </c>
      <c r="X292" s="56">
        <f t="shared" si="56"/>
        <v>65.84</v>
      </c>
      <c r="Y292" s="50"/>
      <c r="AC292" s="7"/>
      <c r="AD292" s="7"/>
      <c r="AE292" s="50"/>
    </row>
    <row r="293" spans="1:31" ht="12.75">
      <c r="A293" s="42">
        <f t="shared" si="57"/>
        <v>286</v>
      </c>
      <c r="C293" s="57">
        <v>38929</v>
      </c>
      <c r="D293" s="58">
        <v>67.43</v>
      </c>
      <c r="E293" s="58">
        <v>67.94</v>
      </c>
      <c r="F293" s="58">
        <v>66.76</v>
      </c>
      <c r="G293" s="58">
        <v>67.74</v>
      </c>
      <c r="H293" s="59">
        <v>20170900</v>
      </c>
      <c r="I293" s="46">
        <v>66.56</v>
      </c>
      <c r="K293" s="47">
        <f t="shared" si="58"/>
        <v>0.010935601458080146</v>
      </c>
      <c r="M293" s="29">
        <f t="shared" si="59"/>
        <v>1</v>
      </c>
      <c r="N293" s="108">
        <f t="shared" si="51"/>
        <v>66.36326858550991</v>
      </c>
      <c r="O293" s="108">
        <f t="shared" si="52"/>
        <v>60.528731414490075</v>
      </c>
      <c r="P293" s="27">
        <f t="shared" si="60"/>
        <v>286</v>
      </c>
      <c r="Q293" s="53">
        <f t="shared" si="62"/>
        <v>64.4478858610509</v>
      </c>
      <c r="R293" s="54">
        <f t="shared" si="63"/>
        <v>62.90995531943479</v>
      </c>
      <c r="S293" s="55">
        <f t="shared" si="61"/>
        <v>1.537930541616113</v>
      </c>
      <c r="T293" s="53">
        <f t="shared" si="53"/>
        <v>63.46487116414517</v>
      </c>
      <c r="U293" s="53">
        <f t="shared" si="54"/>
        <v>61.704498747675686</v>
      </c>
      <c r="V293" s="53">
        <f t="shared" si="55"/>
        <v>60.7140995863739</v>
      </c>
      <c r="X293" s="56">
        <f t="shared" si="56"/>
        <v>66.56</v>
      </c>
      <c r="Y293" s="50"/>
      <c r="AC293" s="7"/>
      <c r="AD293" s="7"/>
      <c r="AE293" s="50"/>
    </row>
    <row r="294" spans="1:31" ht="12.75">
      <c r="A294" s="42">
        <f t="shared" si="57"/>
        <v>287</v>
      </c>
      <c r="C294" s="57">
        <v>38930</v>
      </c>
      <c r="D294" s="58">
        <v>67.24</v>
      </c>
      <c r="E294" s="58">
        <v>68.25</v>
      </c>
      <c r="F294" s="58">
        <v>67.21</v>
      </c>
      <c r="G294" s="58">
        <v>68.18</v>
      </c>
      <c r="H294" s="59">
        <v>16186600</v>
      </c>
      <c r="I294" s="46">
        <v>67</v>
      </c>
      <c r="K294" s="47">
        <f t="shared" si="58"/>
        <v>0.006610576923076872</v>
      </c>
      <c r="M294" s="29">
        <f t="shared" si="59"/>
        <v>1</v>
      </c>
      <c r="N294" s="108">
        <f t="shared" si="51"/>
        <v>66.83376430445553</v>
      </c>
      <c r="O294" s="108">
        <f t="shared" si="52"/>
        <v>60.65123569554446</v>
      </c>
      <c r="P294" s="27">
        <f t="shared" si="60"/>
        <v>287</v>
      </c>
      <c r="Q294" s="53">
        <f t="shared" si="62"/>
        <v>64.84051880550462</v>
      </c>
      <c r="R294" s="54">
        <f t="shared" si="63"/>
        <v>63.21292159206925</v>
      </c>
      <c r="S294" s="55">
        <f t="shared" si="61"/>
        <v>1.6275972134353651</v>
      </c>
      <c r="T294" s="53">
        <f t="shared" si="53"/>
        <v>63.80155010089325</v>
      </c>
      <c r="U294" s="53">
        <f t="shared" si="54"/>
        <v>61.91216546345311</v>
      </c>
      <c r="V294" s="53">
        <f t="shared" si="55"/>
        <v>60.83857286189125</v>
      </c>
      <c r="X294" s="56">
        <f t="shared" si="56"/>
        <v>67</v>
      </c>
      <c r="Y294" s="50"/>
      <c r="AC294" s="7"/>
      <c r="AD294" s="7"/>
      <c r="AE294" s="50"/>
    </row>
    <row r="295" spans="1:31" ht="12.75">
      <c r="A295" s="42">
        <f t="shared" si="57"/>
        <v>288</v>
      </c>
      <c r="C295" s="57">
        <v>38931</v>
      </c>
      <c r="D295" s="58">
        <v>68.37</v>
      </c>
      <c r="E295" s="58">
        <v>69.23</v>
      </c>
      <c r="F295" s="58">
        <v>68.12</v>
      </c>
      <c r="G295" s="58">
        <v>68.48</v>
      </c>
      <c r="H295" s="59">
        <v>25421100</v>
      </c>
      <c r="I295" s="46">
        <v>67.29</v>
      </c>
      <c r="K295" s="47">
        <f t="shared" si="58"/>
        <v>0.004328358208955274</v>
      </c>
      <c r="M295" s="29">
        <f t="shared" si="59"/>
        <v>1</v>
      </c>
      <c r="N295" s="108">
        <f t="shared" si="51"/>
        <v>67.3037119139156</v>
      </c>
      <c r="O295" s="108">
        <f t="shared" si="52"/>
        <v>60.76428808608438</v>
      </c>
      <c r="P295" s="27">
        <f t="shared" si="60"/>
        <v>288</v>
      </c>
      <c r="Q295" s="53">
        <f t="shared" si="62"/>
        <v>65.21736206619622</v>
      </c>
      <c r="R295" s="54">
        <f t="shared" si="63"/>
        <v>63.51492740006412</v>
      </c>
      <c r="S295" s="55">
        <f t="shared" si="61"/>
        <v>1.702434666132099</v>
      </c>
      <c r="T295" s="53">
        <f t="shared" si="53"/>
        <v>64.1337834246177</v>
      </c>
      <c r="U295" s="53">
        <f t="shared" si="54"/>
        <v>62.123060935474555</v>
      </c>
      <c r="V295" s="53">
        <f t="shared" si="55"/>
        <v>60.96632389432905</v>
      </c>
      <c r="X295" s="56">
        <f t="shared" si="56"/>
        <v>67.29</v>
      </c>
      <c r="Y295" s="50"/>
      <c r="AC295" s="7"/>
      <c r="AD295" s="7"/>
      <c r="AE295" s="50"/>
    </row>
    <row r="296" spans="1:31" ht="12.75">
      <c r="A296" s="42">
        <f t="shared" si="57"/>
        <v>289</v>
      </c>
      <c r="C296" s="57">
        <v>38932</v>
      </c>
      <c r="D296" s="58">
        <v>68.07</v>
      </c>
      <c r="E296" s="58">
        <v>69.28</v>
      </c>
      <c r="F296" s="58">
        <v>68.04</v>
      </c>
      <c r="G296" s="58">
        <v>68.37</v>
      </c>
      <c r="H296" s="59">
        <v>21876600</v>
      </c>
      <c r="I296" s="46">
        <v>67.18</v>
      </c>
      <c r="K296" s="47">
        <f t="shared" si="58"/>
        <v>-0.0016347154109079831</v>
      </c>
      <c r="M296" s="29">
        <f t="shared" si="59"/>
        <v>0</v>
      </c>
      <c r="N296" s="108">
        <f t="shared" si="51"/>
        <v>67.72201200142966</v>
      </c>
      <c r="O296" s="108">
        <f t="shared" si="52"/>
        <v>60.826987998570345</v>
      </c>
      <c r="P296" s="27">
        <f t="shared" si="60"/>
        <v>289</v>
      </c>
      <c r="Q296" s="53">
        <f t="shared" si="62"/>
        <v>65.51930636370449</v>
      </c>
      <c r="R296" s="54">
        <f t="shared" si="63"/>
        <v>63.786414259318626</v>
      </c>
      <c r="S296" s="55">
        <f t="shared" si="61"/>
        <v>1.7328921043858614</v>
      </c>
      <c r="T296" s="53">
        <f t="shared" si="53"/>
        <v>64.42389928893984</v>
      </c>
      <c r="U296" s="53">
        <f t="shared" si="54"/>
        <v>62.3213722713383</v>
      </c>
      <c r="V296" s="53">
        <f t="shared" si="55"/>
        <v>61.089366985530454</v>
      </c>
      <c r="X296" s="56">
        <f t="shared" si="56"/>
        <v>67.18</v>
      </c>
      <c r="Y296" s="50"/>
      <c r="AC296" s="7"/>
      <c r="AD296" s="7"/>
      <c r="AE296" s="50"/>
    </row>
    <row r="297" spans="1:31" ht="12.75">
      <c r="A297" s="42">
        <f t="shared" si="57"/>
        <v>290</v>
      </c>
      <c r="C297" s="57">
        <v>38933</v>
      </c>
      <c r="D297" s="58">
        <v>68.6</v>
      </c>
      <c r="E297" s="58">
        <v>68.82</v>
      </c>
      <c r="F297" s="58">
        <v>67.94</v>
      </c>
      <c r="G297" s="58">
        <v>68.69</v>
      </c>
      <c r="H297" s="59">
        <v>21470400</v>
      </c>
      <c r="I297" s="46">
        <v>67.5</v>
      </c>
      <c r="K297" s="47">
        <f t="shared" si="58"/>
        <v>0.004763322417385973</v>
      </c>
      <c r="M297" s="29">
        <f t="shared" si="59"/>
        <v>1</v>
      </c>
      <c r="N297" s="108">
        <f t="shared" si="51"/>
        <v>68.07780204220842</v>
      </c>
      <c r="O297" s="108">
        <f t="shared" si="52"/>
        <v>61.046197957791605</v>
      </c>
      <c r="P297" s="27">
        <f t="shared" si="60"/>
        <v>290</v>
      </c>
      <c r="Q297" s="53">
        <f t="shared" si="62"/>
        <v>65.8240284615961</v>
      </c>
      <c r="R297" s="54">
        <f t="shared" si="63"/>
        <v>64.06149468455428</v>
      </c>
      <c r="S297" s="55">
        <f t="shared" si="61"/>
        <v>1.7625337770418241</v>
      </c>
      <c r="T297" s="53">
        <f t="shared" si="53"/>
        <v>64.71686126142176</v>
      </c>
      <c r="U297" s="53">
        <f t="shared" si="54"/>
        <v>62.52445571167797</v>
      </c>
      <c r="V297" s="53">
        <f t="shared" si="55"/>
        <v>61.21631021353975</v>
      </c>
      <c r="X297" s="56">
        <f t="shared" si="56"/>
        <v>67.5</v>
      </c>
      <c r="Y297" s="50"/>
      <c r="AC297" s="7"/>
      <c r="AD297" s="7"/>
      <c r="AE297" s="50"/>
    </row>
    <row r="298" spans="1:31" ht="12.75">
      <c r="A298" s="42">
        <f t="shared" si="57"/>
        <v>291</v>
      </c>
      <c r="C298" s="57">
        <v>38936</v>
      </c>
      <c r="D298" s="58">
        <v>69</v>
      </c>
      <c r="E298" s="58">
        <v>69.62</v>
      </c>
      <c r="F298" s="58">
        <v>68.48</v>
      </c>
      <c r="G298" s="58">
        <v>69.23</v>
      </c>
      <c r="H298" s="59">
        <v>21017300</v>
      </c>
      <c r="I298" s="46">
        <v>68.03</v>
      </c>
      <c r="K298" s="47">
        <f t="shared" si="58"/>
        <v>0.007851851851851777</v>
      </c>
      <c r="M298" s="29">
        <f t="shared" si="59"/>
        <v>1</v>
      </c>
      <c r="N298" s="108">
        <f aca="true" t="shared" si="64" ref="N298:N361">IF($G298&lt;&gt;"",AVERAGE($I279:$I298)+$N$5*STDEVP($I279:$I298),"")</f>
        <v>68.47599944598231</v>
      </c>
      <c r="O298" s="108">
        <f aca="true" t="shared" si="65" ref="O298:O361">IF($G298&lt;&gt;"",AVERAGE($I279:$I298)-$N$5*STDEVP($I279:$I298),"")</f>
        <v>61.256000554017724</v>
      </c>
      <c r="P298" s="27">
        <f t="shared" si="60"/>
        <v>291</v>
      </c>
      <c r="Q298" s="53">
        <f t="shared" si="62"/>
        <v>66.16340869827363</v>
      </c>
      <c r="R298" s="54">
        <f t="shared" si="63"/>
        <v>64.35545804125395</v>
      </c>
      <c r="S298" s="55">
        <f t="shared" si="61"/>
        <v>1.8079506570196742</v>
      </c>
      <c r="T298" s="53">
        <f t="shared" si="53"/>
        <v>65.0323982841435</v>
      </c>
      <c r="U298" s="53">
        <f t="shared" si="54"/>
        <v>62.74035940925923</v>
      </c>
      <c r="V298" s="53">
        <f t="shared" si="55"/>
        <v>61.35123476376668</v>
      </c>
      <c r="X298" s="56">
        <f t="shared" si="56"/>
        <v>68.03</v>
      </c>
      <c r="Y298" s="50"/>
      <c r="AC298" s="7"/>
      <c r="AD298" s="7"/>
      <c r="AE298" s="50"/>
    </row>
    <row r="299" spans="1:31" ht="12.75">
      <c r="A299" s="42">
        <f t="shared" si="57"/>
        <v>292</v>
      </c>
      <c r="C299" s="57">
        <v>38937</v>
      </c>
      <c r="D299" s="58">
        <v>69.24</v>
      </c>
      <c r="E299" s="58">
        <v>69.83</v>
      </c>
      <c r="F299" s="58">
        <v>69.01</v>
      </c>
      <c r="G299" s="58">
        <v>69.27</v>
      </c>
      <c r="H299" s="59">
        <v>23925100</v>
      </c>
      <c r="I299" s="46">
        <v>68.07</v>
      </c>
      <c r="K299" s="47">
        <f t="shared" si="58"/>
        <v>0.0005879758929883128</v>
      </c>
      <c r="M299" s="29">
        <f t="shared" si="59"/>
        <v>1</v>
      </c>
      <c r="N299" s="108">
        <f t="shared" si="64"/>
        <v>68.87006410201583</v>
      </c>
      <c r="O299" s="108">
        <f t="shared" si="65"/>
        <v>61.38193589798418</v>
      </c>
      <c r="P299" s="27">
        <f t="shared" si="60"/>
        <v>292</v>
      </c>
      <c r="Q299" s="53">
        <f t="shared" si="62"/>
        <v>66.45673043700076</v>
      </c>
      <c r="R299" s="54">
        <f t="shared" si="63"/>
        <v>64.63060929745737</v>
      </c>
      <c r="S299" s="55">
        <f t="shared" si="61"/>
        <v>1.826121139543389</v>
      </c>
      <c r="T299" s="53">
        <f t="shared" si="53"/>
        <v>65.32169368565364</v>
      </c>
      <c r="U299" s="53">
        <f t="shared" si="54"/>
        <v>62.94936492262161</v>
      </c>
      <c r="V299" s="53">
        <f t="shared" si="55"/>
        <v>61.484279619929715</v>
      </c>
      <c r="X299" s="56">
        <f t="shared" si="56"/>
        <v>68.07</v>
      </c>
      <c r="Y299" s="50"/>
      <c r="AC299" s="7"/>
      <c r="AD299" s="7"/>
      <c r="AE299" s="50"/>
    </row>
    <row r="300" spans="1:31" ht="12.75">
      <c r="A300" s="42">
        <f t="shared" si="57"/>
        <v>293</v>
      </c>
      <c r="C300" s="57">
        <v>38938</v>
      </c>
      <c r="D300" s="58">
        <v>69.69</v>
      </c>
      <c r="E300" s="58">
        <v>70.42</v>
      </c>
      <c r="F300" s="58">
        <v>69.18</v>
      </c>
      <c r="G300" s="58">
        <v>69.29</v>
      </c>
      <c r="H300" s="59">
        <v>27660900</v>
      </c>
      <c r="I300" s="46">
        <v>68.09</v>
      </c>
      <c r="K300" s="47">
        <f t="shared" si="58"/>
        <v>0.0002938151902454056</v>
      </c>
      <c r="M300" s="29">
        <f t="shared" si="59"/>
        <v>1</v>
      </c>
      <c r="N300" s="108">
        <f t="shared" si="64"/>
        <v>69.19204925056847</v>
      </c>
      <c r="O300" s="108">
        <f t="shared" si="65"/>
        <v>61.58295074943153</v>
      </c>
      <c r="P300" s="27">
        <f t="shared" si="60"/>
        <v>293</v>
      </c>
      <c r="Q300" s="53">
        <f t="shared" si="62"/>
        <v>66.70800267746218</v>
      </c>
      <c r="R300" s="54">
        <f t="shared" si="63"/>
        <v>64.88686046060867</v>
      </c>
      <c r="S300" s="55">
        <f t="shared" si="61"/>
        <v>1.8211422168535023</v>
      </c>
      <c r="T300" s="53">
        <f t="shared" si="53"/>
        <v>65.58534190606758</v>
      </c>
      <c r="U300" s="53">
        <f t="shared" si="54"/>
        <v>63.15095845506783</v>
      </c>
      <c r="V300" s="53">
        <f t="shared" si="55"/>
        <v>61.61508596408952</v>
      </c>
      <c r="X300" s="56">
        <f t="shared" si="56"/>
        <v>68.09</v>
      </c>
      <c r="Y300" s="50"/>
      <c r="AC300" s="7"/>
      <c r="AD300" s="7"/>
      <c r="AE300" s="50"/>
    </row>
    <row r="301" spans="1:31" ht="12.75">
      <c r="A301" s="42">
        <f t="shared" si="57"/>
        <v>294</v>
      </c>
      <c r="C301" s="57">
        <v>38939</v>
      </c>
      <c r="D301" s="58">
        <v>68.87</v>
      </c>
      <c r="E301" s="58">
        <v>69.47</v>
      </c>
      <c r="F301" s="58">
        <v>68.39</v>
      </c>
      <c r="G301" s="58">
        <v>69.34</v>
      </c>
      <c r="H301" s="59">
        <v>21961000</v>
      </c>
      <c r="I301" s="46">
        <v>68.45</v>
      </c>
      <c r="K301" s="47">
        <f t="shared" si="58"/>
        <v>0.005287119988250932</v>
      </c>
      <c r="M301" s="29">
        <f t="shared" si="59"/>
        <v>1</v>
      </c>
      <c r="N301" s="108">
        <f t="shared" si="64"/>
        <v>69.51821887345612</v>
      </c>
      <c r="O301" s="108">
        <f t="shared" si="65"/>
        <v>61.805781126543884</v>
      </c>
      <c r="P301" s="27">
        <f t="shared" si="60"/>
        <v>294</v>
      </c>
      <c r="Q301" s="53">
        <f t="shared" si="62"/>
        <v>66.97600226554492</v>
      </c>
      <c r="R301" s="54">
        <f t="shared" si="63"/>
        <v>65.15079672278581</v>
      </c>
      <c r="S301" s="55">
        <f t="shared" si="61"/>
        <v>1.8252055427591074</v>
      </c>
      <c r="T301" s="53">
        <f t="shared" si="53"/>
        <v>65.8581664864421</v>
      </c>
      <c r="U301" s="53">
        <f t="shared" si="54"/>
        <v>63.35876400584949</v>
      </c>
      <c r="V301" s="53">
        <f t="shared" si="55"/>
        <v>61.75043079648379</v>
      </c>
      <c r="X301" s="56">
        <f t="shared" si="56"/>
        <v>68.45</v>
      </c>
      <c r="Y301" s="50"/>
      <c r="AC301" s="7"/>
      <c r="AD301" s="7"/>
      <c r="AE301" s="50"/>
    </row>
    <row r="302" spans="1:31" ht="12.75">
      <c r="A302" s="42">
        <f t="shared" si="57"/>
        <v>295</v>
      </c>
      <c r="C302" s="57">
        <v>38940</v>
      </c>
      <c r="D302" s="58">
        <v>69.35</v>
      </c>
      <c r="E302" s="58">
        <v>69.96</v>
      </c>
      <c r="F302" s="58">
        <v>68.85</v>
      </c>
      <c r="G302" s="58">
        <v>69.73</v>
      </c>
      <c r="H302" s="59">
        <v>18040400</v>
      </c>
      <c r="I302" s="46">
        <v>68.84</v>
      </c>
      <c r="K302" s="47">
        <f t="shared" si="58"/>
        <v>0.005697589481373333</v>
      </c>
      <c r="M302" s="29">
        <f t="shared" si="59"/>
        <v>1</v>
      </c>
      <c r="N302" s="108">
        <f t="shared" si="64"/>
        <v>69.9051590079856</v>
      </c>
      <c r="O302" s="108">
        <f t="shared" si="65"/>
        <v>61.92584099201439</v>
      </c>
      <c r="P302" s="27">
        <f t="shared" si="60"/>
        <v>295</v>
      </c>
      <c r="Q302" s="53">
        <f t="shared" si="62"/>
        <v>67.26277114776877</v>
      </c>
      <c r="R302" s="54">
        <f t="shared" si="63"/>
        <v>65.42407103961649</v>
      </c>
      <c r="S302" s="55">
        <f t="shared" si="61"/>
        <v>1.8387001081522811</v>
      </c>
      <c r="T302" s="53">
        <f t="shared" si="53"/>
        <v>66.14215063059048</v>
      </c>
      <c r="U302" s="53">
        <f t="shared" si="54"/>
        <v>63.57371443699265</v>
      </c>
      <c r="V302" s="53">
        <f t="shared" si="55"/>
        <v>61.89081830546431</v>
      </c>
      <c r="X302" s="56">
        <f t="shared" si="56"/>
        <v>68.84</v>
      </c>
      <c r="Y302" s="50"/>
      <c r="AC302" s="7"/>
      <c r="AD302" s="7"/>
      <c r="AE302" s="50"/>
    </row>
    <row r="303" spans="1:31" ht="12.75">
      <c r="A303" s="42">
        <f t="shared" si="57"/>
        <v>296</v>
      </c>
      <c r="C303" s="57">
        <v>38943</v>
      </c>
      <c r="D303" s="58">
        <v>69.54</v>
      </c>
      <c r="E303" s="58">
        <v>69.65</v>
      </c>
      <c r="F303" s="58">
        <v>68.79</v>
      </c>
      <c r="G303" s="58">
        <v>69.25</v>
      </c>
      <c r="H303" s="59">
        <v>20026100</v>
      </c>
      <c r="I303" s="46">
        <v>68.36</v>
      </c>
      <c r="K303" s="47">
        <f t="shared" si="58"/>
        <v>-0.006972690296339401</v>
      </c>
      <c r="M303" s="29">
        <f t="shared" si="59"/>
        <v>0</v>
      </c>
      <c r="N303" s="108">
        <f t="shared" si="64"/>
        <v>70.05973068037672</v>
      </c>
      <c r="O303" s="108">
        <f t="shared" si="65"/>
        <v>62.31826931962327</v>
      </c>
      <c r="P303" s="27">
        <f t="shared" si="60"/>
        <v>296</v>
      </c>
      <c r="Q303" s="53">
        <f t="shared" si="62"/>
        <v>67.43157558657359</v>
      </c>
      <c r="R303" s="54">
        <f t="shared" si="63"/>
        <v>65.64154725890417</v>
      </c>
      <c r="S303" s="55">
        <f t="shared" si="61"/>
        <v>1.7900283276694182</v>
      </c>
      <c r="T303" s="53">
        <f t="shared" si="53"/>
        <v>66.35337438005806</v>
      </c>
      <c r="U303" s="53">
        <f t="shared" si="54"/>
        <v>63.76141191005176</v>
      </c>
      <c r="V303" s="53">
        <f t="shared" si="55"/>
        <v>62.018920913276894</v>
      </c>
      <c r="X303" s="56">
        <f t="shared" si="56"/>
        <v>68.36</v>
      </c>
      <c r="Y303" s="50"/>
      <c r="AC303" s="7"/>
      <c r="AD303" s="7"/>
      <c r="AE303" s="50"/>
    </row>
    <row r="304" spans="1:31" ht="12.75">
      <c r="A304" s="42">
        <f t="shared" si="57"/>
        <v>297</v>
      </c>
      <c r="C304" s="57">
        <v>38944</v>
      </c>
      <c r="D304" s="58">
        <v>69.9</v>
      </c>
      <c r="E304" s="58">
        <v>69.92</v>
      </c>
      <c r="F304" s="58">
        <v>68.17</v>
      </c>
      <c r="G304" s="58">
        <v>68.69</v>
      </c>
      <c r="H304" s="59">
        <v>27260300</v>
      </c>
      <c r="I304" s="46">
        <v>67.81</v>
      </c>
      <c r="K304" s="47">
        <f t="shared" si="58"/>
        <v>-0.008045640725570458</v>
      </c>
      <c r="M304" s="29">
        <f t="shared" si="59"/>
        <v>0</v>
      </c>
      <c r="N304" s="108">
        <f t="shared" si="64"/>
        <v>70.12851178325121</v>
      </c>
      <c r="O304" s="108">
        <f t="shared" si="65"/>
        <v>62.68148821674876</v>
      </c>
      <c r="P304" s="27">
        <f t="shared" si="60"/>
        <v>297</v>
      </c>
      <c r="Q304" s="53">
        <f t="shared" si="62"/>
        <v>67.48979472710073</v>
      </c>
      <c r="R304" s="54">
        <f t="shared" si="63"/>
        <v>65.80217338787423</v>
      </c>
      <c r="S304" s="55">
        <f t="shared" si="61"/>
        <v>1.6876213392264958</v>
      </c>
      <c r="T304" s="53">
        <f t="shared" si="53"/>
        <v>66.49210062957634</v>
      </c>
      <c r="U304" s="53">
        <f t="shared" si="54"/>
        <v>63.92018007044189</v>
      </c>
      <c r="V304" s="53">
        <f t="shared" si="55"/>
        <v>62.13359574667735</v>
      </c>
      <c r="X304" s="56">
        <f t="shared" si="56"/>
        <v>67.81</v>
      </c>
      <c r="Y304" s="50"/>
      <c r="AC304" s="7"/>
      <c r="AD304" s="7"/>
      <c r="AE304" s="50"/>
    </row>
    <row r="305" spans="1:31" ht="12.75">
      <c r="A305" s="42">
        <f t="shared" si="57"/>
        <v>298</v>
      </c>
      <c r="C305" s="57">
        <v>38945</v>
      </c>
      <c r="D305" s="58">
        <v>68.3</v>
      </c>
      <c r="E305" s="58">
        <v>68.94</v>
      </c>
      <c r="F305" s="58">
        <v>67.31</v>
      </c>
      <c r="G305" s="58">
        <v>67.57</v>
      </c>
      <c r="H305" s="59">
        <v>26536800</v>
      </c>
      <c r="I305" s="46">
        <v>66.71</v>
      </c>
      <c r="K305" s="47">
        <f t="shared" si="58"/>
        <v>-0.016221796195251548</v>
      </c>
      <c r="M305" s="29">
        <f t="shared" si="59"/>
        <v>0</v>
      </c>
      <c r="N305" s="108">
        <f t="shared" si="64"/>
        <v>70.04789535644423</v>
      </c>
      <c r="O305" s="108">
        <f t="shared" si="65"/>
        <v>63.07910464355575</v>
      </c>
      <c r="P305" s="27">
        <f t="shared" si="60"/>
        <v>298</v>
      </c>
      <c r="Q305" s="53">
        <f t="shared" si="62"/>
        <v>67.36982630754677</v>
      </c>
      <c r="R305" s="54">
        <f t="shared" si="63"/>
        <v>65.86941980358725</v>
      </c>
      <c r="S305" s="55">
        <f t="shared" si="61"/>
        <v>1.5004065039595247</v>
      </c>
      <c r="T305" s="53">
        <f t="shared" si="53"/>
        <v>66.51285295056907</v>
      </c>
      <c r="U305" s="53">
        <f t="shared" si="54"/>
        <v>64.02958477356181</v>
      </c>
      <c r="V305" s="53">
        <f t="shared" si="55"/>
        <v>62.22421761307977</v>
      </c>
      <c r="X305" s="56">
        <f t="shared" si="56"/>
        <v>66.71</v>
      </c>
      <c r="Y305" s="50"/>
      <c r="AC305" s="7"/>
      <c r="AD305" s="7"/>
      <c r="AE305" s="50"/>
    </row>
    <row r="306" spans="1:31" ht="12.75">
      <c r="A306" s="42">
        <f t="shared" si="57"/>
        <v>299</v>
      </c>
      <c r="C306" s="57">
        <v>38946</v>
      </c>
      <c r="D306" s="58">
        <v>67.18</v>
      </c>
      <c r="E306" s="58">
        <v>68.16</v>
      </c>
      <c r="F306" s="58">
        <v>67.01</v>
      </c>
      <c r="G306" s="58">
        <v>68.08</v>
      </c>
      <c r="H306" s="59">
        <v>28583200</v>
      </c>
      <c r="I306" s="46">
        <v>67.21</v>
      </c>
      <c r="K306" s="47">
        <f t="shared" si="58"/>
        <v>0.0074951281666917335</v>
      </c>
      <c r="M306" s="29">
        <f t="shared" si="59"/>
        <v>1</v>
      </c>
      <c r="N306" s="108">
        <f t="shared" si="64"/>
        <v>69.88203929177409</v>
      </c>
      <c r="O306" s="108">
        <f t="shared" si="65"/>
        <v>63.65296070822591</v>
      </c>
      <c r="P306" s="27">
        <f t="shared" si="60"/>
        <v>299</v>
      </c>
      <c r="Q306" s="53">
        <f t="shared" si="62"/>
        <v>67.34523764484727</v>
      </c>
      <c r="R306" s="54">
        <f t="shared" si="63"/>
        <v>65.96872204035856</v>
      </c>
      <c r="S306" s="55">
        <f t="shared" si="61"/>
        <v>1.3765156044887163</v>
      </c>
      <c r="T306" s="53">
        <f t="shared" si="53"/>
        <v>66.57924790765773</v>
      </c>
      <c r="U306" s="53">
        <f t="shared" si="54"/>
        <v>64.15430693930449</v>
      </c>
      <c r="V306" s="53">
        <f t="shared" si="55"/>
        <v>62.3229459771772</v>
      </c>
      <c r="X306" s="56">
        <f t="shared" si="56"/>
        <v>67.21</v>
      </c>
      <c r="Y306" s="50"/>
      <c r="AC306" s="7"/>
      <c r="AD306" s="7"/>
      <c r="AE306" s="50"/>
    </row>
    <row r="307" spans="1:31" ht="12.75">
      <c r="A307" s="42">
        <f t="shared" si="57"/>
        <v>300</v>
      </c>
      <c r="C307" s="57">
        <v>38947</v>
      </c>
      <c r="D307" s="58">
        <v>68.4</v>
      </c>
      <c r="E307" s="58">
        <v>69.1</v>
      </c>
      <c r="F307" s="58">
        <v>67.72</v>
      </c>
      <c r="G307" s="58">
        <v>69.1</v>
      </c>
      <c r="H307" s="59">
        <v>19556800</v>
      </c>
      <c r="I307" s="46">
        <v>68.22</v>
      </c>
      <c r="K307" s="47">
        <f t="shared" si="58"/>
        <v>0.01502752566582366</v>
      </c>
      <c r="M307" s="29">
        <f t="shared" si="59"/>
        <v>1</v>
      </c>
      <c r="N307" s="108">
        <f t="shared" si="64"/>
        <v>69.62866865525986</v>
      </c>
      <c r="O307" s="108">
        <f t="shared" si="65"/>
        <v>64.44633134474013</v>
      </c>
      <c r="P307" s="27">
        <f t="shared" si="60"/>
        <v>300</v>
      </c>
      <c r="Q307" s="53">
        <f t="shared" si="62"/>
        <v>67.47981646871693</v>
      </c>
      <c r="R307" s="54">
        <f t="shared" si="63"/>
        <v>66.13548337070236</v>
      </c>
      <c r="S307" s="55">
        <f t="shared" si="61"/>
        <v>1.3443330980145731</v>
      </c>
      <c r="T307" s="53">
        <f t="shared" si="53"/>
        <v>66.73551001169032</v>
      </c>
      <c r="U307" s="53">
        <f t="shared" si="54"/>
        <v>64.31374588286118</v>
      </c>
      <c r="V307" s="53">
        <f t="shared" si="55"/>
        <v>62.43971932416379</v>
      </c>
      <c r="X307" s="56">
        <f t="shared" si="56"/>
        <v>68.22</v>
      </c>
      <c r="Y307" s="50"/>
      <c r="AC307" s="7"/>
      <c r="AD307" s="7"/>
      <c r="AE307" s="50"/>
    </row>
    <row r="308" spans="1:31" ht="12.75">
      <c r="A308" s="42">
        <f t="shared" si="57"/>
        <v>301</v>
      </c>
      <c r="C308" s="57">
        <v>38950</v>
      </c>
      <c r="D308" s="58">
        <v>69.3</v>
      </c>
      <c r="E308" s="58">
        <v>70.03</v>
      </c>
      <c r="F308" s="58">
        <v>69.3</v>
      </c>
      <c r="G308" s="58">
        <v>69.83</v>
      </c>
      <c r="H308" s="59">
        <v>22482400</v>
      </c>
      <c r="I308" s="46">
        <v>68.94</v>
      </c>
      <c r="K308" s="47">
        <f t="shared" si="58"/>
        <v>0.01055408970976246</v>
      </c>
      <c r="M308" s="29">
        <f t="shared" si="59"/>
        <v>1</v>
      </c>
      <c r="N308" s="108">
        <f t="shared" si="64"/>
        <v>69.64782715160348</v>
      </c>
      <c r="O308" s="108">
        <f t="shared" si="65"/>
        <v>64.89817284839654</v>
      </c>
      <c r="P308" s="27">
        <f t="shared" si="60"/>
        <v>301</v>
      </c>
      <c r="Q308" s="53">
        <f t="shared" si="62"/>
        <v>67.70446008891433</v>
      </c>
      <c r="R308" s="54">
        <f t="shared" si="63"/>
        <v>66.34322534324292</v>
      </c>
      <c r="S308" s="55">
        <f t="shared" si="61"/>
        <v>1.3612347456714105</v>
      </c>
      <c r="T308" s="53">
        <f t="shared" si="53"/>
        <v>66.94546143914839</v>
      </c>
      <c r="U308" s="53">
        <f t="shared" si="54"/>
        <v>64.49516761294507</v>
      </c>
      <c r="V308" s="53">
        <f t="shared" si="55"/>
        <v>62.56843775338827</v>
      </c>
      <c r="X308" s="56">
        <f t="shared" si="56"/>
        <v>68.94</v>
      </c>
      <c r="Y308" s="50"/>
      <c r="AC308" s="7"/>
      <c r="AD308" s="7"/>
      <c r="AE308" s="50"/>
    </row>
    <row r="309" spans="1:31" ht="12.75">
      <c r="A309" s="42">
        <f t="shared" si="57"/>
        <v>302</v>
      </c>
      <c r="C309" s="57">
        <v>38951</v>
      </c>
      <c r="D309" s="58">
        <v>69.71</v>
      </c>
      <c r="E309" s="58">
        <v>70.25</v>
      </c>
      <c r="F309" s="58">
        <v>69.36</v>
      </c>
      <c r="G309" s="58">
        <v>70.21</v>
      </c>
      <c r="H309" s="59">
        <v>22964300</v>
      </c>
      <c r="I309" s="46">
        <v>69.31</v>
      </c>
      <c r="K309" s="47">
        <f t="shared" si="58"/>
        <v>0.005366985784740486</v>
      </c>
      <c r="M309" s="29">
        <f t="shared" si="59"/>
        <v>1</v>
      </c>
      <c r="N309" s="108">
        <f t="shared" si="64"/>
        <v>69.70368814683195</v>
      </c>
      <c r="O309" s="108">
        <f t="shared" si="65"/>
        <v>65.31331185316807</v>
      </c>
      <c r="P309" s="27">
        <f t="shared" si="60"/>
        <v>302</v>
      </c>
      <c r="Q309" s="53">
        <f t="shared" si="62"/>
        <v>67.95146622908136</v>
      </c>
      <c r="R309" s="54">
        <f t="shared" si="63"/>
        <v>66.56298642892862</v>
      </c>
      <c r="S309" s="55">
        <f t="shared" si="61"/>
        <v>1.3884798001527372</v>
      </c>
      <c r="T309" s="53">
        <f t="shared" si="53"/>
        <v>67.17065558780092</v>
      </c>
      <c r="U309" s="53">
        <f t="shared" si="54"/>
        <v>64.68398456930016</v>
      </c>
      <c r="V309" s="53">
        <f t="shared" si="55"/>
        <v>62.70193403549939</v>
      </c>
      <c r="X309" s="56">
        <f t="shared" si="56"/>
        <v>69.31</v>
      </c>
      <c r="Y309" s="50"/>
      <c r="AC309" s="7"/>
      <c r="AD309" s="7"/>
      <c r="AE309" s="50"/>
    </row>
    <row r="310" spans="1:31" ht="12.75">
      <c r="A310" s="42">
        <f t="shared" si="57"/>
        <v>303</v>
      </c>
      <c r="C310" s="57">
        <v>38952</v>
      </c>
      <c r="D310" s="58">
        <v>70.08</v>
      </c>
      <c r="E310" s="58">
        <v>70.23</v>
      </c>
      <c r="F310" s="58">
        <v>69.04</v>
      </c>
      <c r="G310" s="58">
        <v>69.63</v>
      </c>
      <c r="H310" s="59">
        <v>17693100</v>
      </c>
      <c r="I310" s="46">
        <v>68.74</v>
      </c>
      <c r="K310" s="47">
        <f t="shared" si="58"/>
        <v>-0.008223921512047427</v>
      </c>
      <c r="M310" s="29">
        <f t="shared" si="59"/>
        <v>0</v>
      </c>
      <c r="N310" s="108">
        <f t="shared" si="64"/>
        <v>69.71250245217892</v>
      </c>
      <c r="O310" s="108">
        <f t="shared" si="65"/>
        <v>65.63449754782111</v>
      </c>
      <c r="P310" s="27">
        <f t="shared" si="60"/>
        <v>303</v>
      </c>
      <c r="Q310" s="53">
        <f t="shared" si="62"/>
        <v>68.072779116915</v>
      </c>
      <c r="R310" s="54">
        <f t="shared" si="63"/>
        <v>66.72424669345243</v>
      </c>
      <c r="S310" s="55">
        <f t="shared" si="61"/>
        <v>1.3485324234625722</v>
      </c>
      <c r="T310" s="53">
        <f t="shared" si="53"/>
        <v>67.3201169603913</v>
      </c>
      <c r="U310" s="53">
        <f t="shared" si="54"/>
        <v>64.84304399795506</v>
      </c>
      <c r="V310" s="53">
        <f t="shared" si="55"/>
        <v>62.82149969816277</v>
      </c>
      <c r="X310" s="56">
        <f t="shared" si="56"/>
        <v>68.74</v>
      </c>
      <c r="Y310" s="50"/>
      <c r="AC310" s="7"/>
      <c r="AD310" s="7"/>
      <c r="AE310" s="50"/>
    </row>
    <row r="311" spans="1:31" ht="12.75">
      <c r="A311" s="42">
        <f t="shared" si="57"/>
        <v>304</v>
      </c>
      <c r="C311" s="57">
        <v>38953</v>
      </c>
      <c r="D311" s="58">
        <v>69.79</v>
      </c>
      <c r="E311" s="58">
        <v>70.83</v>
      </c>
      <c r="F311" s="58">
        <v>69.61</v>
      </c>
      <c r="G311" s="58">
        <v>70.72</v>
      </c>
      <c r="H311" s="59">
        <v>20503600</v>
      </c>
      <c r="I311" s="46">
        <v>69.81</v>
      </c>
      <c r="K311" s="47">
        <f t="shared" si="58"/>
        <v>0.01556590049461759</v>
      </c>
      <c r="M311" s="29">
        <f t="shared" si="59"/>
        <v>1</v>
      </c>
      <c r="N311" s="108">
        <f t="shared" si="64"/>
        <v>69.83734628161004</v>
      </c>
      <c r="O311" s="108">
        <f t="shared" si="65"/>
        <v>65.95865371838998</v>
      </c>
      <c r="P311" s="27">
        <f t="shared" si="60"/>
        <v>304</v>
      </c>
      <c r="Q311" s="53">
        <f t="shared" si="62"/>
        <v>68.34004386815884</v>
      </c>
      <c r="R311" s="54">
        <f t="shared" si="63"/>
        <v>66.95282101245596</v>
      </c>
      <c r="S311" s="55">
        <f t="shared" si="61"/>
        <v>1.3872228557028876</v>
      </c>
      <c r="T311" s="53">
        <f t="shared" si="53"/>
        <v>67.55724867844927</v>
      </c>
      <c r="U311" s="53">
        <f t="shared" si="54"/>
        <v>65.03782658627055</v>
      </c>
      <c r="V311" s="53">
        <f t="shared" si="55"/>
        <v>62.9598858427536</v>
      </c>
      <c r="X311" s="56">
        <f t="shared" si="56"/>
        <v>69.81</v>
      </c>
      <c r="Y311" s="50"/>
      <c r="AC311" s="7"/>
      <c r="AD311" s="7"/>
      <c r="AE311" s="50"/>
    </row>
    <row r="312" spans="1:31" ht="12.75">
      <c r="A312" s="42">
        <f t="shared" si="57"/>
        <v>305</v>
      </c>
      <c r="C312" s="57">
        <v>38954</v>
      </c>
      <c r="D312" s="58">
        <v>70.72</v>
      </c>
      <c r="E312" s="58">
        <v>71.22</v>
      </c>
      <c r="F312" s="58">
        <v>70.34</v>
      </c>
      <c r="G312" s="58">
        <v>70.43</v>
      </c>
      <c r="H312" s="59">
        <v>18905200</v>
      </c>
      <c r="I312" s="46">
        <v>69.53</v>
      </c>
      <c r="K312" s="47">
        <f t="shared" si="58"/>
        <v>-0.004010886692450977</v>
      </c>
      <c r="M312" s="29">
        <f t="shared" si="59"/>
        <v>0</v>
      </c>
      <c r="N312" s="108">
        <f t="shared" si="64"/>
        <v>69.90198206916162</v>
      </c>
      <c r="O312" s="108">
        <f t="shared" si="65"/>
        <v>66.2630179308384</v>
      </c>
      <c r="P312" s="27">
        <f t="shared" si="60"/>
        <v>305</v>
      </c>
      <c r="Q312" s="53">
        <f t="shared" si="62"/>
        <v>68.52311404228826</v>
      </c>
      <c r="R312" s="54">
        <f t="shared" si="63"/>
        <v>67.14372315968144</v>
      </c>
      <c r="S312" s="55">
        <f t="shared" si="61"/>
        <v>1.3793908826068133</v>
      </c>
      <c r="T312" s="53">
        <f t="shared" si="53"/>
        <v>67.7451297566922</v>
      </c>
      <c r="U312" s="53">
        <f t="shared" si="54"/>
        <v>65.21399024955406</v>
      </c>
      <c r="V312" s="53">
        <f t="shared" si="55"/>
        <v>63.08998711319413</v>
      </c>
      <c r="X312" s="56">
        <f t="shared" si="56"/>
        <v>69.53</v>
      </c>
      <c r="Y312" s="50"/>
      <c r="AC312" s="7"/>
      <c r="AD312" s="7"/>
      <c r="AE312" s="50"/>
    </row>
    <row r="313" spans="1:31" ht="12.75">
      <c r="A313" s="42">
        <f t="shared" si="57"/>
        <v>306</v>
      </c>
      <c r="C313" s="57">
        <v>38957</v>
      </c>
      <c r="D313" s="58">
        <v>70.05</v>
      </c>
      <c r="E313" s="58">
        <v>70.2</v>
      </c>
      <c r="F313" s="58">
        <v>69.75</v>
      </c>
      <c r="G313" s="58">
        <v>70.1</v>
      </c>
      <c r="H313" s="59">
        <v>18132300</v>
      </c>
      <c r="I313" s="46">
        <v>69.2</v>
      </c>
      <c r="K313" s="47">
        <f t="shared" si="58"/>
        <v>-0.004746152739824483</v>
      </c>
      <c r="M313" s="29">
        <f t="shared" si="59"/>
        <v>0</v>
      </c>
      <c r="N313" s="108">
        <f t="shared" si="64"/>
        <v>69.95432154257145</v>
      </c>
      <c r="O313" s="108">
        <f t="shared" si="65"/>
        <v>66.47467845742858</v>
      </c>
      <c r="P313" s="27">
        <f t="shared" si="60"/>
        <v>306</v>
      </c>
      <c r="Q313" s="53">
        <f t="shared" si="62"/>
        <v>68.62725034347469</v>
      </c>
      <c r="R313" s="54">
        <f t="shared" si="63"/>
        <v>67.296039962668</v>
      </c>
      <c r="S313" s="55">
        <f t="shared" si="61"/>
        <v>1.3312103808066809</v>
      </c>
      <c r="T313" s="53">
        <f t="shared" si="53"/>
        <v>67.88368882748341</v>
      </c>
      <c r="U313" s="53">
        <f t="shared" si="54"/>
        <v>65.37030435741468</v>
      </c>
      <c r="V313" s="53">
        <f t="shared" si="55"/>
        <v>63.2109774673883</v>
      </c>
      <c r="X313" s="56">
        <f t="shared" si="56"/>
        <v>69.2</v>
      </c>
      <c r="Y313" s="50"/>
      <c r="AC313" s="7"/>
      <c r="AD313" s="7"/>
      <c r="AE313" s="50"/>
    </row>
    <row r="314" spans="1:31" ht="12.75">
      <c r="A314" s="42">
        <f t="shared" si="57"/>
        <v>307</v>
      </c>
      <c r="C314" s="57">
        <v>38958</v>
      </c>
      <c r="D314" s="58">
        <v>69.72</v>
      </c>
      <c r="E314" s="58">
        <v>69.85</v>
      </c>
      <c r="F314" s="58">
        <v>68.84</v>
      </c>
      <c r="G314" s="58">
        <v>69.41</v>
      </c>
      <c r="H314" s="59">
        <v>21559900</v>
      </c>
      <c r="I314" s="46">
        <v>68.52</v>
      </c>
      <c r="K314" s="47">
        <f t="shared" si="58"/>
        <v>-0.009826589595375856</v>
      </c>
      <c r="M314" s="29">
        <f t="shared" si="59"/>
        <v>0</v>
      </c>
      <c r="N314" s="108">
        <f t="shared" si="64"/>
        <v>69.94202626379396</v>
      </c>
      <c r="O314" s="108">
        <f t="shared" si="65"/>
        <v>66.63897373620603</v>
      </c>
      <c r="P314" s="27">
        <f t="shared" si="60"/>
        <v>307</v>
      </c>
      <c r="Q314" s="53">
        <f t="shared" si="62"/>
        <v>68.61075029063242</v>
      </c>
      <c r="R314" s="54">
        <f t="shared" si="63"/>
        <v>67.38670366913705</v>
      </c>
      <c r="S314" s="55">
        <f t="shared" si="61"/>
        <v>1.2240466214953756</v>
      </c>
      <c r="T314" s="53">
        <f t="shared" si="53"/>
        <v>67.9442898915326</v>
      </c>
      <c r="U314" s="53">
        <f t="shared" si="54"/>
        <v>65.4938218335945</v>
      </c>
      <c r="V314" s="53">
        <f t="shared" si="55"/>
        <v>63.316106626449915</v>
      </c>
      <c r="X314" s="56">
        <f t="shared" si="56"/>
        <v>68.52</v>
      </c>
      <c r="Y314" s="50"/>
      <c r="AC314" s="7"/>
      <c r="AD314" s="7"/>
      <c r="AE314" s="50"/>
    </row>
    <row r="315" spans="1:31" ht="12.75">
      <c r="A315" s="42">
        <f t="shared" si="57"/>
        <v>308</v>
      </c>
      <c r="C315" s="57">
        <v>38959</v>
      </c>
      <c r="D315" s="58">
        <v>69.43</v>
      </c>
      <c r="E315" s="58">
        <v>69.5</v>
      </c>
      <c r="F315" s="58">
        <v>67.75</v>
      </c>
      <c r="G315" s="58">
        <v>68.3</v>
      </c>
      <c r="H315" s="59">
        <v>26310600</v>
      </c>
      <c r="I315" s="46">
        <v>67.43</v>
      </c>
      <c r="K315" s="47">
        <f t="shared" si="58"/>
        <v>-0.015907764156450566</v>
      </c>
      <c r="M315" s="29">
        <f t="shared" si="59"/>
        <v>0</v>
      </c>
      <c r="N315" s="108">
        <f t="shared" si="64"/>
        <v>69.9331145633978</v>
      </c>
      <c r="O315" s="108">
        <f t="shared" si="65"/>
        <v>66.6618854366022</v>
      </c>
      <c r="P315" s="27">
        <f t="shared" si="60"/>
        <v>308</v>
      </c>
      <c r="Q315" s="53">
        <f t="shared" si="62"/>
        <v>68.4290963997659</v>
      </c>
      <c r="R315" s="54">
        <f t="shared" si="63"/>
        <v>67.38991080475652</v>
      </c>
      <c r="S315" s="55">
        <f t="shared" si="61"/>
        <v>1.0391855950093714</v>
      </c>
      <c r="T315" s="53">
        <f t="shared" si="53"/>
        <v>67.89530990186283</v>
      </c>
      <c r="U315" s="53">
        <f t="shared" si="54"/>
        <v>65.56975038913981</v>
      </c>
      <c r="V315" s="53">
        <f t="shared" si="55"/>
        <v>63.39756986156972</v>
      </c>
      <c r="X315" s="56">
        <f t="shared" si="56"/>
        <v>67.43</v>
      </c>
      <c r="Y315" s="50"/>
      <c r="AC315" s="7"/>
      <c r="AD315" s="7"/>
      <c r="AE315" s="50"/>
    </row>
    <row r="316" spans="1:31" ht="12.75">
      <c r="A316" s="42">
        <f t="shared" si="57"/>
        <v>309</v>
      </c>
      <c r="C316" s="57">
        <v>38960</v>
      </c>
      <c r="D316" s="58">
        <v>68.05</v>
      </c>
      <c r="E316" s="58">
        <v>68.26</v>
      </c>
      <c r="F316" s="58">
        <v>67.6</v>
      </c>
      <c r="G316" s="58">
        <v>67.67</v>
      </c>
      <c r="H316" s="59">
        <v>19244400</v>
      </c>
      <c r="I316" s="46">
        <v>66.8</v>
      </c>
      <c r="K316" s="47">
        <f t="shared" si="58"/>
        <v>-0.009343022393593525</v>
      </c>
      <c r="M316" s="29">
        <f t="shared" si="59"/>
        <v>0</v>
      </c>
      <c r="N316" s="108">
        <f t="shared" si="64"/>
        <v>69.97335427102045</v>
      </c>
      <c r="O316" s="108">
        <f t="shared" si="65"/>
        <v>66.58364572897956</v>
      </c>
      <c r="P316" s="27">
        <f t="shared" si="60"/>
        <v>309</v>
      </c>
      <c r="Q316" s="53">
        <f t="shared" si="62"/>
        <v>68.1784661844173</v>
      </c>
      <c r="R316" s="54">
        <f t="shared" si="63"/>
        <v>67.3462137081079</v>
      </c>
      <c r="S316" s="55">
        <f t="shared" si="61"/>
        <v>0.8322524763094066</v>
      </c>
      <c r="T316" s="53">
        <f t="shared" si="53"/>
        <v>67.79099467311399</v>
      </c>
      <c r="U316" s="53">
        <f t="shared" si="54"/>
        <v>65.61799547191865</v>
      </c>
      <c r="V316" s="53">
        <f t="shared" si="55"/>
        <v>63.46494471579606</v>
      </c>
      <c r="X316" s="56">
        <f t="shared" si="56"/>
        <v>66.8</v>
      </c>
      <c r="Y316" s="50"/>
      <c r="AC316" s="7"/>
      <c r="AD316" s="7"/>
      <c r="AE316" s="50"/>
    </row>
    <row r="317" spans="1:31" ht="12.75">
      <c r="A317" s="42">
        <f t="shared" si="57"/>
        <v>310</v>
      </c>
      <c r="C317" s="57">
        <v>38961</v>
      </c>
      <c r="D317" s="58">
        <v>67.85</v>
      </c>
      <c r="E317" s="58">
        <v>68.44</v>
      </c>
      <c r="F317" s="58">
        <v>67.37</v>
      </c>
      <c r="G317" s="58">
        <v>68.1</v>
      </c>
      <c r="H317" s="59">
        <v>17579700</v>
      </c>
      <c r="I317" s="46">
        <v>67.23</v>
      </c>
      <c r="K317" s="47">
        <f t="shared" si="58"/>
        <v>0.006437125748503192</v>
      </c>
      <c r="M317" s="29">
        <f t="shared" si="59"/>
        <v>1</v>
      </c>
      <c r="N317" s="108">
        <f t="shared" si="64"/>
        <v>69.98850224833068</v>
      </c>
      <c r="O317" s="108">
        <f t="shared" si="65"/>
        <v>66.54149775166933</v>
      </c>
      <c r="P317" s="27">
        <f t="shared" si="60"/>
        <v>310</v>
      </c>
      <c r="Q317" s="53">
        <f t="shared" si="62"/>
        <v>68.03254830989157</v>
      </c>
      <c r="R317" s="54">
        <f t="shared" si="63"/>
        <v>67.3376052852851</v>
      </c>
      <c r="S317" s="55">
        <f t="shared" si="61"/>
        <v>0.6949430246064736</v>
      </c>
      <c r="T317" s="53">
        <f t="shared" si="53"/>
        <v>67.73756660900789</v>
      </c>
      <c r="U317" s="53">
        <f t="shared" si="54"/>
        <v>65.68121133576497</v>
      </c>
      <c r="V317" s="53">
        <f t="shared" si="55"/>
        <v>63.53950026597831</v>
      </c>
      <c r="X317" s="56">
        <f t="shared" si="56"/>
        <v>67.23</v>
      </c>
      <c r="Y317" s="50"/>
      <c r="AC317" s="7"/>
      <c r="AD317" s="7"/>
      <c r="AE317" s="50"/>
    </row>
    <row r="318" spans="1:31" ht="12.75">
      <c r="A318" s="42">
        <f t="shared" si="57"/>
        <v>311</v>
      </c>
      <c r="C318" s="57">
        <v>38965</v>
      </c>
      <c r="D318" s="58">
        <v>67.68</v>
      </c>
      <c r="E318" s="58">
        <v>68.65</v>
      </c>
      <c r="F318" s="58">
        <v>67.5</v>
      </c>
      <c r="G318" s="58">
        <v>68.48</v>
      </c>
      <c r="H318" s="59">
        <v>17742600</v>
      </c>
      <c r="I318" s="46">
        <v>67.6</v>
      </c>
      <c r="K318" s="47">
        <f t="shared" si="58"/>
        <v>0.005503495463334618</v>
      </c>
      <c r="M318" s="29">
        <f t="shared" si="59"/>
        <v>1</v>
      </c>
      <c r="N318" s="108">
        <f t="shared" si="64"/>
        <v>69.98878249862332</v>
      </c>
      <c r="O318" s="108">
        <f t="shared" si="65"/>
        <v>66.49821750137667</v>
      </c>
      <c r="P318" s="27">
        <f t="shared" si="60"/>
        <v>311</v>
      </c>
      <c r="Q318" s="53">
        <f t="shared" si="62"/>
        <v>67.9660024160621</v>
      </c>
      <c r="R318" s="54">
        <f t="shared" si="63"/>
        <v>67.35704193081953</v>
      </c>
      <c r="S318" s="55">
        <f t="shared" si="61"/>
        <v>0.6089604852425623</v>
      </c>
      <c r="T318" s="53">
        <f t="shared" si="53"/>
        <v>67.72446502719761</v>
      </c>
      <c r="U318" s="53">
        <f t="shared" si="54"/>
        <v>65.7564579500487</v>
      </c>
      <c r="V318" s="53">
        <f t="shared" si="55"/>
        <v>63.61990620130547</v>
      </c>
      <c r="X318" s="56">
        <f t="shared" si="56"/>
        <v>67.6</v>
      </c>
      <c r="Y318" s="50"/>
      <c r="AC318" s="7"/>
      <c r="AD318" s="7"/>
      <c r="AE318" s="50"/>
    </row>
    <row r="319" spans="1:31" ht="12.75">
      <c r="A319" s="42">
        <f t="shared" si="57"/>
        <v>312</v>
      </c>
      <c r="C319" s="57">
        <v>38966</v>
      </c>
      <c r="D319" s="58">
        <v>68.49</v>
      </c>
      <c r="E319" s="58">
        <v>68.49</v>
      </c>
      <c r="F319" s="58">
        <v>67.08</v>
      </c>
      <c r="G319" s="58">
        <v>67.18</v>
      </c>
      <c r="H319" s="59">
        <v>26709100</v>
      </c>
      <c r="I319" s="46">
        <v>66.32</v>
      </c>
      <c r="K319" s="47">
        <f t="shared" si="58"/>
        <v>-0.018934911242603603</v>
      </c>
      <c r="M319" s="29">
        <f t="shared" si="59"/>
        <v>0</v>
      </c>
      <c r="N319" s="108">
        <f t="shared" si="64"/>
        <v>70.09232022145244</v>
      </c>
      <c r="O319" s="108">
        <f t="shared" si="65"/>
        <v>66.21967977854752</v>
      </c>
      <c r="P319" s="27">
        <f t="shared" si="60"/>
        <v>312</v>
      </c>
      <c r="Q319" s="53">
        <f t="shared" si="62"/>
        <v>67.71277127512947</v>
      </c>
      <c r="R319" s="54">
        <f t="shared" si="63"/>
        <v>67.28022401001809</v>
      </c>
      <c r="S319" s="55">
        <f t="shared" si="61"/>
        <v>0.4325472651113813</v>
      </c>
      <c r="T319" s="53">
        <f t="shared" si="53"/>
        <v>67.59070645317878</v>
      </c>
      <c r="U319" s="53">
        <f t="shared" si="54"/>
        <v>65.77855763828208</v>
      </c>
      <c r="V319" s="53">
        <f t="shared" si="55"/>
        <v>63.673373405240014</v>
      </c>
      <c r="X319" s="56">
        <f t="shared" si="56"/>
        <v>66.32</v>
      </c>
      <c r="Y319" s="50"/>
      <c r="AC319" s="7"/>
      <c r="AD319" s="7"/>
      <c r="AE319" s="50"/>
    </row>
    <row r="320" spans="1:31" ht="12.75">
      <c r="A320" s="42">
        <f t="shared" si="57"/>
        <v>313</v>
      </c>
      <c r="C320" s="57">
        <v>38967</v>
      </c>
      <c r="D320" s="58">
        <v>67</v>
      </c>
      <c r="E320" s="58">
        <v>68.04</v>
      </c>
      <c r="F320" s="58">
        <v>66.85</v>
      </c>
      <c r="G320" s="58">
        <v>67.69</v>
      </c>
      <c r="H320" s="59">
        <v>24449300</v>
      </c>
      <c r="I320" s="46">
        <v>66.82</v>
      </c>
      <c r="K320" s="47">
        <f t="shared" si="58"/>
        <v>0.007539203860072341</v>
      </c>
      <c r="M320" s="29">
        <f t="shared" si="59"/>
        <v>1</v>
      </c>
      <c r="N320" s="108">
        <f t="shared" si="64"/>
        <v>70.11470547917526</v>
      </c>
      <c r="O320" s="108">
        <f t="shared" si="65"/>
        <v>66.07029452082472</v>
      </c>
      <c r="P320" s="27">
        <f t="shared" si="60"/>
        <v>313</v>
      </c>
      <c r="Q320" s="53">
        <f t="shared" si="62"/>
        <v>67.57542184818647</v>
      </c>
      <c r="R320" s="54">
        <f t="shared" si="63"/>
        <v>67.24613334260934</v>
      </c>
      <c r="S320" s="55">
        <f t="shared" si="61"/>
        <v>0.3292885055771251</v>
      </c>
      <c r="T320" s="53">
        <f t="shared" si="53"/>
        <v>67.51730583859033</v>
      </c>
      <c r="U320" s="53">
        <f t="shared" si="54"/>
        <v>65.8193985152122</v>
      </c>
      <c r="V320" s="53">
        <f t="shared" si="55"/>
        <v>63.73568284276001</v>
      </c>
      <c r="X320" s="56">
        <f t="shared" si="56"/>
        <v>66.82</v>
      </c>
      <c r="Y320" s="50"/>
      <c r="AC320" s="7"/>
      <c r="AD320" s="7"/>
      <c r="AE320" s="50"/>
    </row>
    <row r="321" spans="1:31" ht="12.75">
      <c r="A321" s="42">
        <f t="shared" si="57"/>
        <v>314</v>
      </c>
      <c r="C321" s="57">
        <v>38968</v>
      </c>
      <c r="D321" s="58">
        <v>67.69</v>
      </c>
      <c r="E321" s="58">
        <v>67.94</v>
      </c>
      <c r="F321" s="58">
        <v>66.78</v>
      </c>
      <c r="G321" s="58">
        <v>66.81</v>
      </c>
      <c r="H321" s="59">
        <v>19664700</v>
      </c>
      <c r="I321" s="46">
        <v>65.95</v>
      </c>
      <c r="K321" s="47">
        <f t="shared" si="58"/>
        <v>-0.013020053876084847</v>
      </c>
      <c r="M321" s="29">
        <f t="shared" si="59"/>
        <v>0</v>
      </c>
      <c r="N321" s="108">
        <f t="shared" si="64"/>
        <v>70.18545288498241</v>
      </c>
      <c r="O321" s="108">
        <f t="shared" si="65"/>
        <v>65.74954711501759</v>
      </c>
      <c r="P321" s="27">
        <f t="shared" si="60"/>
        <v>314</v>
      </c>
      <c r="Q321" s="53">
        <f t="shared" si="62"/>
        <v>67.32535694846547</v>
      </c>
      <c r="R321" s="54">
        <f t="shared" si="63"/>
        <v>67.15012346537901</v>
      </c>
      <c r="S321" s="55">
        <f t="shared" si="61"/>
        <v>0.17523348308645836</v>
      </c>
      <c r="T321" s="53">
        <f t="shared" si="53"/>
        <v>67.36803861586745</v>
      </c>
      <c r="U321" s="53">
        <f t="shared" si="54"/>
        <v>65.82452014206663</v>
      </c>
      <c r="V321" s="53">
        <f t="shared" si="55"/>
        <v>63.779530707259816</v>
      </c>
      <c r="X321" s="56">
        <f t="shared" si="56"/>
        <v>65.95</v>
      </c>
      <c r="Y321" s="50"/>
      <c r="AC321" s="7"/>
      <c r="AD321" s="7"/>
      <c r="AE321" s="50"/>
    </row>
    <row r="322" spans="1:31" ht="12.75">
      <c r="A322" s="42">
        <f t="shared" si="57"/>
        <v>315</v>
      </c>
      <c r="C322" s="57">
        <v>38971</v>
      </c>
      <c r="D322" s="58">
        <v>66.36</v>
      </c>
      <c r="E322" s="58">
        <v>66.4</v>
      </c>
      <c r="F322" s="58">
        <v>64.62</v>
      </c>
      <c r="G322" s="58">
        <v>64.94</v>
      </c>
      <c r="H322" s="59">
        <v>35989100</v>
      </c>
      <c r="I322" s="46">
        <v>64.11</v>
      </c>
      <c r="K322" s="47">
        <f t="shared" si="58"/>
        <v>-0.027899924184988656</v>
      </c>
      <c r="M322" s="29">
        <f t="shared" si="59"/>
        <v>0</v>
      </c>
      <c r="N322" s="108">
        <f t="shared" si="64"/>
        <v>70.47315170988067</v>
      </c>
      <c r="O322" s="108">
        <f t="shared" si="65"/>
        <v>64.9888482901193</v>
      </c>
      <c r="P322" s="27">
        <f t="shared" si="60"/>
        <v>315</v>
      </c>
      <c r="Q322" s="53">
        <f t="shared" si="62"/>
        <v>66.83068664870154</v>
      </c>
      <c r="R322" s="54">
        <f t="shared" si="63"/>
        <v>66.9249291346102</v>
      </c>
      <c r="S322" s="55">
        <f t="shared" si="61"/>
        <v>-0.09424248590865147</v>
      </c>
      <c r="T322" s="53">
        <f t="shared" si="53"/>
        <v>67.05774922388008</v>
      </c>
      <c r="U322" s="53">
        <f t="shared" si="54"/>
        <v>65.75728405806402</v>
      </c>
      <c r="V322" s="53">
        <f t="shared" si="55"/>
        <v>63.78607465365071</v>
      </c>
      <c r="X322" s="56">
        <f t="shared" si="56"/>
        <v>64.11</v>
      </c>
      <c r="Y322" s="50"/>
      <c r="AC322" s="7"/>
      <c r="AD322" s="7"/>
      <c r="AE322" s="50"/>
    </row>
    <row r="323" spans="1:31" ht="12.75">
      <c r="A323" s="42">
        <f t="shared" si="57"/>
        <v>316</v>
      </c>
      <c r="C323" s="57">
        <v>38972</v>
      </c>
      <c r="D323" s="58">
        <v>65.25</v>
      </c>
      <c r="E323" s="58">
        <v>65.45</v>
      </c>
      <c r="F323" s="58">
        <v>64.11</v>
      </c>
      <c r="G323" s="58">
        <v>64.7</v>
      </c>
      <c r="H323" s="59">
        <v>24824500</v>
      </c>
      <c r="I323" s="46">
        <v>63.87</v>
      </c>
      <c r="K323" s="47">
        <f t="shared" si="58"/>
        <v>-0.0037435657463734673</v>
      </c>
      <c r="M323" s="29">
        <f t="shared" si="59"/>
        <v>0</v>
      </c>
      <c r="N323" s="108">
        <f t="shared" si="64"/>
        <v>70.70339396133161</v>
      </c>
      <c r="O323" s="108">
        <f t="shared" si="65"/>
        <v>64.30960603866836</v>
      </c>
      <c r="P323" s="27">
        <f t="shared" si="60"/>
        <v>316</v>
      </c>
      <c r="Q323" s="53">
        <f t="shared" si="62"/>
        <v>66.37519639505516</v>
      </c>
      <c r="R323" s="54">
        <f t="shared" si="63"/>
        <v>66.69863808760203</v>
      </c>
      <c r="S323" s="55">
        <f t="shared" si="61"/>
        <v>-0.32344169254687927</v>
      </c>
      <c r="T323" s="53">
        <f t="shared" si="53"/>
        <v>66.75415405970102</v>
      </c>
      <c r="U323" s="53">
        <f t="shared" si="54"/>
        <v>65.6832729185321</v>
      </c>
      <c r="V323" s="53">
        <f t="shared" si="55"/>
        <v>63.78773654169723</v>
      </c>
      <c r="X323" s="56">
        <f t="shared" si="56"/>
        <v>63.87</v>
      </c>
      <c r="Y323" s="50"/>
      <c r="AC323" s="7"/>
      <c r="AD323" s="7"/>
      <c r="AE323" s="50"/>
    </row>
    <row r="324" spans="1:31" ht="12.75">
      <c r="A324" s="42">
        <f t="shared" si="57"/>
        <v>317</v>
      </c>
      <c r="C324" s="57">
        <v>38973</v>
      </c>
      <c r="D324" s="58">
        <v>64.82</v>
      </c>
      <c r="E324" s="58">
        <v>65.75</v>
      </c>
      <c r="F324" s="58">
        <v>64.7</v>
      </c>
      <c r="G324" s="58">
        <v>65.36</v>
      </c>
      <c r="H324" s="59">
        <v>21771300</v>
      </c>
      <c r="I324" s="46">
        <v>64.52</v>
      </c>
      <c r="K324" s="47">
        <f t="shared" si="58"/>
        <v>0.01017692187255359</v>
      </c>
      <c r="M324" s="29">
        <f t="shared" si="59"/>
        <v>1</v>
      </c>
      <c r="N324" s="108">
        <f t="shared" si="64"/>
        <v>70.78834647126523</v>
      </c>
      <c r="O324" s="108">
        <f t="shared" si="65"/>
        <v>63.89565352873476</v>
      </c>
      <c r="P324" s="27">
        <f t="shared" si="60"/>
        <v>317</v>
      </c>
      <c r="Q324" s="53">
        <f t="shared" si="62"/>
        <v>66.08978156504668</v>
      </c>
      <c r="R324" s="54">
        <f t="shared" si="63"/>
        <v>66.5372574885204</v>
      </c>
      <c r="S324" s="55">
        <f t="shared" si="61"/>
        <v>-0.4474759234737178</v>
      </c>
      <c r="T324" s="53">
        <f t="shared" si="53"/>
        <v>66.54137748258664</v>
      </c>
      <c r="U324" s="53">
        <f t="shared" si="54"/>
        <v>65.6376543727073</v>
      </c>
      <c r="V324" s="53">
        <f t="shared" si="55"/>
        <v>63.80223680819827</v>
      </c>
      <c r="X324" s="56">
        <f t="shared" si="56"/>
        <v>64.52</v>
      </c>
      <c r="Y324" s="50"/>
      <c r="AC324" s="7"/>
      <c r="AD324" s="7"/>
      <c r="AE324" s="50"/>
    </row>
    <row r="325" spans="1:31" ht="12.75">
      <c r="A325" s="42">
        <f t="shared" si="57"/>
        <v>318</v>
      </c>
      <c r="C325" s="57">
        <v>38974</v>
      </c>
      <c r="D325" s="58">
        <v>65.21</v>
      </c>
      <c r="E325" s="58">
        <v>65.53</v>
      </c>
      <c r="F325" s="58">
        <v>64.43</v>
      </c>
      <c r="G325" s="58">
        <v>64.71</v>
      </c>
      <c r="H325" s="59">
        <v>21166800</v>
      </c>
      <c r="I325" s="46">
        <v>63.88</v>
      </c>
      <c r="K325" s="47">
        <f t="shared" si="58"/>
        <v>-0.009919404835709744</v>
      </c>
      <c r="M325" s="29">
        <f t="shared" si="59"/>
        <v>0</v>
      </c>
      <c r="N325" s="108">
        <f t="shared" si="64"/>
        <v>70.95741615557256</v>
      </c>
      <c r="O325" s="108">
        <f t="shared" si="65"/>
        <v>63.443583844427444</v>
      </c>
      <c r="P325" s="27">
        <f t="shared" si="60"/>
        <v>318</v>
      </c>
      <c r="Q325" s="53">
        <f t="shared" si="62"/>
        <v>65.74981517042411</v>
      </c>
      <c r="R325" s="54">
        <f t="shared" si="63"/>
        <v>66.34042360048186</v>
      </c>
      <c r="S325" s="55">
        <f t="shared" si="61"/>
        <v>-0.5906084300577419</v>
      </c>
      <c r="T325" s="53">
        <f t="shared" si="53"/>
        <v>66.28791296043553</v>
      </c>
      <c r="U325" s="53">
        <f t="shared" si="54"/>
        <v>65.56872675024819</v>
      </c>
      <c r="V325" s="53">
        <f t="shared" si="55"/>
        <v>63.803776673382465</v>
      </c>
      <c r="X325" s="56">
        <f t="shared" si="56"/>
        <v>63.88</v>
      </c>
      <c r="Y325" s="50"/>
      <c r="AC325" s="7"/>
      <c r="AD325" s="7"/>
      <c r="AE325" s="50"/>
    </row>
    <row r="326" spans="1:31" ht="12.75">
      <c r="A326" s="42">
        <f t="shared" si="57"/>
        <v>319</v>
      </c>
      <c r="C326" s="57">
        <v>38975</v>
      </c>
      <c r="D326" s="58">
        <v>64.9</v>
      </c>
      <c r="E326" s="58">
        <v>65.27</v>
      </c>
      <c r="F326" s="58">
        <v>64.42</v>
      </c>
      <c r="G326" s="58">
        <v>64.65</v>
      </c>
      <c r="H326" s="59">
        <v>33472700</v>
      </c>
      <c r="I326" s="46">
        <v>63.82</v>
      </c>
      <c r="K326" s="47">
        <f t="shared" si="58"/>
        <v>-0.0009392611145898622</v>
      </c>
      <c r="M326" s="29">
        <f t="shared" si="59"/>
        <v>0</v>
      </c>
      <c r="N326" s="108">
        <f t="shared" si="64"/>
        <v>71.066472215244</v>
      </c>
      <c r="O326" s="108">
        <f t="shared" si="65"/>
        <v>62.995527784755986</v>
      </c>
      <c r="P326" s="27">
        <f t="shared" si="60"/>
        <v>319</v>
      </c>
      <c r="Q326" s="53">
        <f t="shared" si="62"/>
        <v>65.4529205288204</v>
      </c>
      <c r="R326" s="54">
        <f t="shared" si="63"/>
        <v>66.15372555600172</v>
      </c>
      <c r="S326" s="55">
        <f t="shared" si="61"/>
        <v>-0.7008050271813175</v>
      </c>
      <c r="T326" s="53">
        <f t="shared" si="53"/>
        <v>66.05287363087025</v>
      </c>
      <c r="U326" s="53">
        <f t="shared" si="54"/>
        <v>65.50014923063061</v>
      </c>
      <c r="V326" s="53">
        <f t="shared" si="55"/>
        <v>63.80409792737489</v>
      </c>
      <c r="X326" s="56">
        <f t="shared" si="56"/>
        <v>63.82</v>
      </c>
      <c r="Y326" s="50"/>
      <c r="AC326" s="7"/>
      <c r="AD326" s="7"/>
      <c r="AE326" s="50"/>
    </row>
    <row r="327" spans="1:31" ht="12.75">
      <c r="A327" s="42">
        <f t="shared" si="57"/>
        <v>320</v>
      </c>
      <c r="C327" s="57">
        <v>38978</v>
      </c>
      <c r="D327" s="58">
        <v>64.9</v>
      </c>
      <c r="E327" s="58">
        <v>66.5</v>
      </c>
      <c r="F327" s="58">
        <v>64.9</v>
      </c>
      <c r="G327" s="58">
        <v>66.3</v>
      </c>
      <c r="H327" s="59">
        <v>21236400</v>
      </c>
      <c r="I327" s="46">
        <v>65.45</v>
      </c>
      <c r="K327" s="47">
        <f t="shared" si="58"/>
        <v>0.02554058288937644</v>
      </c>
      <c r="M327" s="29">
        <f t="shared" si="59"/>
        <v>1</v>
      </c>
      <c r="N327" s="108">
        <f t="shared" si="64"/>
        <v>70.94533542720387</v>
      </c>
      <c r="O327" s="108">
        <f t="shared" si="65"/>
        <v>62.83966457279615</v>
      </c>
      <c r="P327" s="27">
        <f t="shared" si="60"/>
        <v>320</v>
      </c>
      <c r="Q327" s="53">
        <f t="shared" si="62"/>
        <v>65.45247121669419</v>
      </c>
      <c r="R327" s="54">
        <f t="shared" si="63"/>
        <v>66.10159773703862</v>
      </c>
      <c r="S327" s="55">
        <f t="shared" si="61"/>
        <v>-0.6491265203444243</v>
      </c>
      <c r="T327" s="53">
        <f t="shared" si="53"/>
        <v>65.99545709459689</v>
      </c>
      <c r="U327" s="53">
        <f t="shared" si="54"/>
        <v>65.4981825941353</v>
      </c>
      <c r="V327" s="53">
        <f t="shared" si="55"/>
        <v>63.83669004762489</v>
      </c>
      <c r="X327" s="56">
        <f t="shared" si="56"/>
        <v>65.45</v>
      </c>
      <c r="Y327" s="50"/>
      <c r="AC327" s="7"/>
      <c r="AD327" s="7"/>
      <c r="AE327" s="50"/>
    </row>
    <row r="328" spans="1:31" ht="12.75">
      <c r="A328" s="42">
        <f t="shared" si="57"/>
        <v>321</v>
      </c>
      <c r="C328" s="57">
        <v>38979</v>
      </c>
      <c r="D328" s="58">
        <v>66.49</v>
      </c>
      <c r="E328" s="58">
        <v>66.58</v>
      </c>
      <c r="F328" s="58">
        <v>65.13</v>
      </c>
      <c r="G328" s="58">
        <v>65.5</v>
      </c>
      <c r="H328" s="59">
        <v>19852800</v>
      </c>
      <c r="I328" s="46">
        <v>64.66</v>
      </c>
      <c r="K328" s="47">
        <f t="shared" si="58"/>
        <v>-0.012070282658518061</v>
      </c>
      <c r="M328" s="29">
        <f t="shared" si="59"/>
        <v>0</v>
      </c>
      <c r="N328" s="108">
        <f t="shared" si="64"/>
        <v>70.72827172196136</v>
      </c>
      <c r="O328" s="108">
        <f t="shared" si="65"/>
        <v>62.62872827803867</v>
      </c>
      <c r="P328" s="27">
        <f t="shared" si="60"/>
        <v>321</v>
      </c>
      <c r="Q328" s="53">
        <f t="shared" si="62"/>
        <v>65.330552567972</v>
      </c>
      <c r="R328" s="54">
        <f t="shared" si="63"/>
        <v>65.9948127194802</v>
      </c>
      <c r="S328" s="55">
        <f t="shared" si="61"/>
        <v>-0.6642601515081878</v>
      </c>
      <c r="T328" s="53">
        <f t="shared" si="53"/>
        <v>65.86827070463528</v>
      </c>
      <c r="U328" s="53">
        <f t="shared" si="54"/>
        <v>65.46531268848294</v>
      </c>
      <c r="V328" s="53">
        <f t="shared" si="55"/>
        <v>63.852993214998655</v>
      </c>
      <c r="X328" s="56">
        <f t="shared" si="56"/>
        <v>64.66</v>
      </c>
      <c r="Y328" s="50"/>
      <c r="AC328" s="7"/>
      <c r="AD328" s="7"/>
      <c r="AE328" s="50"/>
    </row>
    <row r="329" spans="1:31" ht="12.75">
      <c r="A329" s="42">
        <f t="shared" si="57"/>
        <v>322</v>
      </c>
      <c r="C329" s="57">
        <v>38980</v>
      </c>
      <c r="D329" s="58">
        <v>65.51</v>
      </c>
      <c r="E329" s="58">
        <v>66.07</v>
      </c>
      <c r="F329" s="58">
        <v>63.93</v>
      </c>
      <c r="G329" s="58">
        <v>64.11</v>
      </c>
      <c r="H329" s="59">
        <v>30411100</v>
      </c>
      <c r="I329" s="46">
        <v>63.29</v>
      </c>
      <c r="K329" s="47">
        <f t="shared" si="58"/>
        <v>-0.021187751314568515</v>
      </c>
      <c r="M329" s="29">
        <f t="shared" si="59"/>
        <v>0</v>
      </c>
      <c r="N329" s="108">
        <f t="shared" si="64"/>
        <v>70.49449829973194</v>
      </c>
      <c r="O329" s="108">
        <f t="shared" si="65"/>
        <v>62.26050170026808</v>
      </c>
      <c r="P329" s="27">
        <f t="shared" si="60"/>
        <v>322</v>
      </c>
      <c r="Q329" s="53">
        <f t="shared" si="62"/>
        <v>65.01662140366862</v>
      </c>
      <c r="R329" s="54">
        <f t="shared" si="63"/>
        <v>65.79445622174092</v>
      </c>
      <c r="S329" s="55">
        <f t="shared" si="61"/>
        <v>-0.7778348180722929</v>
      </c>
      <c r="T329" s="53">
        <f aca="true" t="shared" si="66" ref="T329:T392">IF($X329&lt;&gt;"",(1-T$4)*T328+T$4*$X329,"")</f>
        <v>65.62272111371763</v>
      </c>
      <c r="U329" s="53">
        <f aca="true" t="shared" si="67" ref="U329:U392">IF($X329&lt;&gt;"",(1-U$4)*U328+U$4*$X329,"")</f>
        <v>65.38000630854243</v>
      </c>
      <c r="V329" s="53">
        <f aca="true" t="shared" si="68" ref="V329:V392">IF($X329&lt;&gt;"",(1-V$4)*V328+V$4*$X329,"")</f>
        <v>63.84184483450363</v>
      </c>
      <c r="X329" s="56">
        <f aca="true" t="shared" si="69" ref="X329:X392">IF(I329="","",IF(I329&lt;&gt;0,I329,I328))</f>
        <v>63.29</v>
      </c>
      <c r="Y329" s="50"/>
      <c r="AC329" s="7"/>
      <c r="AD329" s="7"/>
      <c r="AE329" s="50"/>
    </row>
    <row r="330" spans="1:31" ht="12.75">
      <c r="A330" s="42">
        <f aca="true" t="shared" si="70" ref="A330:A393">1+A329</f>
        <v>323</v>
      </c>
      <c r="C330" s="57">
        <v>38981</v>
      </c>
      <c r="D330" s="58">
        <v>64.3</v>
      </c>
      <c r="E330" s="58">
        <v>65.35</v>
      </c>
      <c r="F330" s="58">
        <v>64.29</v>
      </c>
      <c r="G330" s="58">
        <v>64.78</v>
      </c>
      <c r="H330" s="59">
        <v>22551700</v>
      </c>
      <c r="I330" s="46">
        <v>63.95</v>
      </c>
      <c r="K330" s="47">
        <f aca="true" t="shared" si="71" ref="K330:K393">IF(G330&lt;&gt;"",I330/I329-1,"")</f>
        <v>0.010428187707378855</v>
      </c>
      <c r="M330" s="29">
        <f aca="true" t="shared" si="72" ref="M330:M393">IF(G330&lt;&gt;"",IF(K330&gt;0,1,0),"")</f>
        <v>1</v>
      </c>
      <c r="N330" s="108">
        <f t="shared" si="64"/>
        <v>70.23464545695568</v>
      </c>
      <c r="O330" s="108">
        <f t="shared" si="65"/>
        <v>62.041354543044335</v>
      </c>
      <c r="P330" s="27">
        <f aca="true" t="shared" si="73" ref="P330:P393">1+P329</f>
        <v>323</v>
      </c>
      <c r="Q330" s="53">
        <f t="shared" si="62"/>
        <v>64.85252580310421</v>
      </c>
      <c r="R330" s="54">
        <f t="shared" si="63"/>
        <v>65.65782983494529</v>
      </c>
      <c r="S330" s="55">
        <f t="shared" si="61"/>
        <v>-0.8053040318410751</v>
      </c>
      <c r="T330" s="53">
        <f t="shared" si="66"/>
        <v>65.46341434098262</v>
      </c>
      <c r="U330" s="53">
        <f t="shared" si="67"/>
        <v>65.32392762977607</v>
      </c>
      <c r="V330" s="53">
        <f t="shared" si="68"/>
        <v>63.8439865209491</v>
      </c>
      <c r="X330" s="56">
        <f t="shared" si="69"/>
        <v>63.95</v>
      </c>
      <c r="Y330" s="50"/>
      <c r="AC330" s="7"/>
      <c r="AD330" s="7"/>
      <c r="AE330" s="50"/>
    </row>
    <row r="331" spans="1:31" ht="12.75">
      <c r="A331" s="42">
        <f t="shared" si="70"/>
        <v>324</v>
      </c>
      <c r="C331" s="57">
        <v>38982</v>
      </c>
      <c r="D331" s="58">
        <v>65.28</v>
      </c>
      <c r="E331" s="58">
        <v>65.34</v>
      </c>
      <c r="F331" s="58">
        <v>64.3</v>
      </c>
      <c r="G331" s="58">
        <v>64.91</v>
      </c>
      <c r="H331" s="59">
        <v>18240200</v>
      </c>
      <c r="I331" s="46">
        <v>64.08</v>
      </c>
      <c r="K331" s="47">
        <f t="shared" si="71"/>
        <v>0.0020328381548084806</v>
      </c>
      <c r="M331" s="29">
        <f t="shared" si="72"/>
        <v>1</v>
      </c>
      <c r="N331" s="108">
        <f t="shared" si="64"/>
        <v>69.673087497362</v>
      </c>
      <c r="O331" s="108">
        <f t="shared" si="65"/>
        <v>62.029912502638034</v>
      </c>
      <c r="P331" s="27">
        <f t="shared" si="73"/>
        <v>324</v>
      </c>
      <c r="Q331" s="53">
        <f t="shared" si="62"/>
        <v>64.73367567954972</v>
      </c>
      <c r="R331" s="54">
        <f t="shared" si="63"/>
        <v>65.54095355087527</v>
      </c>
      <c r="S331" s="55">
        <f t="shared" si="61"/>
        <v>-0.8072778713255531</v>
      </c>
      <c r="T331" s="53">
        <f t="shared" si="66"/>
        <v>65.33166059422237</v>
      </c>
      <c r="U331" s="53">
        <f t="shared" si="67"/>
        <v>65.27514615409858</v>
      </c>
      <c r="V331" s="53">
        <f t="shared" si="68"/>
        <v>63.84866005518773</v>
      </c>
      <c r="X331" s="56">
        <f t="shared" si="69"/>
        <v>64.08</v>
      </c>
      <c r="Y331" s="50"/>
      <c r="AC331" s="7"/>
      <c r="AD331" s="7"/>
      <c r="AE331" s="50"/>
    </row>
    <row r="332" spans="1:31" ht="12.75">
      <c r="A332" s="42">
        <f t="shared" si="70"/>
        <v>325</v>
      </c>
      <c r="C332" s="57">
        <v>38985</v>
      </c>
      <c r="D332" s="58">
        <v>64.6</v>
      </c>
      <c r="E332" s="58">
        <v>65.45</v>
      </c>
      <c r="F332" s="58">
        <v>63.87</v>
      </c>
      <c r="G332" s="58">
        <v>65.06</v>
      </c>
      <c r="H332" s="59">
        <v>29213400</v>
      </c>
      <c r="I332" s="46">
        <v>64.23</v>
      </c>
      <c r="K332" s="47">
        <f t="shared" si="71"/>
        <v>0.002340823970037542</v>
      </c>
      <c r="M332" s="29">
        <f t="shared" si="72"/>
        <v>1</v>
      </c>
      <c r="N332" s="108">
        <f t="shared" si="64"/>
        <v>69.07121103536552</v>
      </c>
      <c r="O332" s="108">
        <f t="shared" si="65"/>
        <v>62.10178896463448</v>
      </c>
      <c r="P332" s="27">
        <f t="shared" si="73"/>
        <v>325</v>
      </c>
      <c r="Q332" s="53">
        <f t="shared" si="62"/>
        <v>64.65618711346515</v>
      </c>
      <c r="R332" s="54">
        <f t="shared" si="63"/>
        <v>65.44384588044007</v>
      </c>
      <c r="S332" s="55">
        <f t="shared" si="61"/>
        <v>-0.7876587669749142</v>
      </c>
      <c r="T332" s="53">
        <f t="shared" si="66"/>
        <v>65.22674053762977</v>
      </c>
      <c r="U332" s="53">
        <f t="shared" si="67"/>
        <v>65.23416003040845</v>
      </c>
      <c r="V332" s="53">
        <f t="shared" si="68"/>
        <v>63.85621134122361</v>
      </c>
      <c r="X332" s="56">
        <f t="shared" si="69"/>
        <v>64.23</v>
      </c>
      <c r="Y332" s="50"/>
      <c r="AC332" s="7"/>
      <c r="AD332" s="7"/>
      <c r="AE332" s="50"/>
    </row>
    <row r="333" spans="1:31" ht="12.75">
      <c r="A333" s="42">
        <f t="shared" si="70"/>
        <v>326</v>
      </c>
      <c r="C333" s="57">
        <v>38986</v>
      </c>
      <c r="D333" s="58">
        <v>65.06</v>
      </c>
      <c r="E333" s="58">
        <v>66.62</v>
      </c>
      <c r="F333" s="58">
        <v>64.5</v>
      </c>
      <c r="G333" s="58">
        <v>66.43</v>
      </c>
      <c r="H333" s="59">
        <v>22353500</v>
      </c>
      <c r="I333" s="46">
        <v>65.58</v>
      </c>
      <c r="K333" s="47">
        <f t="shared" si="71"/>
        <v>0.02101821578701535</v>
      </c>
      <c r="M333" s="29">
        <f t="shared" si="72"/>
        <v>1</v>
      </c>
      <c r="N333" s="108">
        <f t="shared" si="64"/>
        <v>68.47155593556207</v>
      </c>
      <c r="O333" s="108">
        <f t="shared" si="65"/>
        <v>62.33944406443794</v>
      </c>
      <c r="P333" s="27">
        <f t="shared" si="73"/>
        <v>326</v>
      </c>
      <c r="Q333" s="53">
        <f t="shared" si="62"/>
        <v>64.79831217293206</v>
      </c>
      <c r="R333" s="54">
        <f t="shared" si="63"/>
        <v>65.45393137077784</v>
      </c>
      <c r="S333" s="55">
        <f t="shared" si="61"/>
        <v>-0.6556191978457804</v>
      </c>
      <c r="T333" s="53">
        <f t="shared" si="66"/>
        <v>65.26038429595074</v>
      </c>
      <c r="U333" s="53">
        <f t="shared" si="67"/>
        <v>65.24772238215714</v>
      </c>
      <c r="V333" s="53">
        <f t="shared" si="68"/>
        <v>63.89034577011027</v>
      </c>
      <c r="X333" s="56">
        <f t="shared" si="69"/>
        <v>65.58</v>
      </c>
      <c r="Y333" s="50"/>
      <c r="AC333" s="7"/>
      <c r="AD333" s="7"/>
      <c r="AE333" s="50"/>
    </row>
    <row r="334" spans="1:31" ht="12.75">
      <c r="A334" s="42">
        <f t="shared" si="70"/>
        <v>327</v>
      </c>
      <c r="C334" s="57">
        <v>38987</v>
      </c>
      <c r="D334" s="58">
        <v>66.68</v>
      </c>
      <c r="E334" s="58">
        <v>67.43</v>
      </c>
      <c r="F334" s="58">
        <v>66.14</v>
      </c>
      <c r="G334" s="58">
        <v>67.13</v>
      </c>
      <c r="H334" s="59">
        <v>23424800</v>
      </c>
      <c r="I334" s="46">
        <v>66.27</v>
      </c>
      <c r="K334" s="47">
        <f t="shared" si="71"/>
        <v>0.01052150045745659</v>
      </c>
      <c r="M334" s="29">
        <f t="shared" si="72"/>
        <v>1</v>
      </c>
      <c r="N334" s="108">
        <f t="shared" si="64"/>
        <v>68.04245885584794</v>
      </c>
      <c r="O334" s="108">
        <f t="shared" si="65"/>
        <v>62.54354114415205</v>
      </c>
      <c r="P334" s="27">
        <f t="shared" si="73"/>
        <v>327</v>
      </c>
      <c r="Q334" s="53">
        <f t="shared" si="62"/>
        <v>65.02472568478866</v>
      </c>
      <c r="R334" s="54">
        <f t="shared" si="63"/>
        <v>65.51438089886837</v>
      </c>
      <c r="S334" s="55">
        <f t="shared" si="61"/>
        <v>-0.48965521407970414</v>
      </c>
      <c r="T334" s="53">
        <f t="shared" si="66"/>
        <v>65.35653817252685</v>
      </c>
      <c r="U334" s="53">
        <f t="shared" si="67"/>
        <v>65.28781170050391</v>
      </c>
      <c r="V334" s="53">
        <f t="shared" si="68"/>
        <v>63.93746763604868</v>
      </c>
      <c r="X334" s="56">
        <f t="shared" si="69"/>
        <v>66.27</v>
      </c>
      <c r="Y334" s="50"/>
      <c r="AC334" s="7"/>
      <c r="AD334" s="7"/>
      <c r="AE334" s="50"/>
    </row>
    <row r="335" spans="1:31" ht="12.75">
      <c r="A335" s="42">
        <f t="shared" si="70"/>
        <v>328</v>
      </c>
      <c r="C335" s="57">
        <v>38988</v>
      </c>
      <c r="D335" s="58">
        <v>67.13</v>
      </c>
      <c r="E335" s="58">
        <v>67.81</v>
      </c>
      <c r="F335" s="58">
        <v>66.92</v>
      </c>
      <c r="G335" s="58">
        <v>67.46</v>
      </c>
      <c r="H335" s="59">
        <v>23398400</v>
      </c>
      <c r="I335" s="46">
        <v>66.6</v>
      </c>
      <c r="K335" s="47">
        <f t="shared" si="71"/>
        <v>0.004979628791308199</v>
      </c>
      <c r="M335" s="29">
        <f t="shared" si="72"/>
        <v>1</v>
      </c>
      <c r="N335" s="108">
        <f t="shared" si="64"/>
        <v>67.89364515119892</v>
      </c>
      <c r="O335" s="108">
        <f t="shared" si="65"/>
        <v>62.609354848801054</v>
      </c>
      <c r="P335" s="27">
        <f t="shared" si="73"/>
        <v>328</v>
      </c>
      <c r="Q335" s="53">
        <f t="shared" si="62"/>
        <v>65.26707557943655</v>
      </c>
      <c r="R335" s="54">
        <f t="shared" si="63"/>
        <v>65.59479712858182</v>
      </c>
      <c r="S335" s="55">
        <f t="shared" si="61"/>
        <v>-0.3277215491452665</v>
      </c>
      <c r="T335" s="53">
        <f t="shared" si="66"/>
        <v>65.47496310847669</v>
      </c>
      <c r="U335" s="53">
        <f t="shared" si="67"/>
        <v>65.33927006519004</v>
      </c>
      <c r="V335" s="53">
        <f t="shared" si="68"/>
        <v>63.99019104919623</v>
      </c>
      <c r="X335" s="56">
        <f t="shared" si="69"/>
        <v>66.6</v>
      </c>
      <c r="Y335" s="50"/>
      <c r="AC335" s="7"/>
      <c r="AD335" s="7"/>
      <c r="AE335" s="50"/>
    </row>
    <row r="336" spans="1:31" ht="12.75">
      <c r="A336" s="42">
        <f t="shared" si="70"/>
        <v>329</v>
      </c>
      <c r="C336" s="57">
        <v>38989</v>
      </c>
      <c r="D336" s="58">
        <v>67.18</v>
      </c>
      <c r="E336" s="58">
        <v>67.67</v>
      </c>
      <c r="F336" s="58">
        <v>66.79</v>
      </c>
      <c r="G336" s="58">
        <v>67.1</v>
      </c>
      <c r="H336" s="59">
        <v>20239000</v>
      </c>
      <c r="I336" s="46">
        <v>66.24</v>
      </c>
      <c r="K336" s="47">
        <f t="shared" si="71"/>
        <v>-0.00540540540540535</v>
      </c>
      <c r="M336" s="29">
        <f t="shared" si="72"/>
        <v>0</v>
      </c>
      <c r="N336" s="108">
        <f t="shared" si="64"/>
        <v>67.81070911408467</v>
      </c>
      <c r="O336" s="108">
        <f t="shared" si="65"/>
        <v>62.6362908859153</v>
      </c>
      <c r="P336" s="27">
        <f t="shared" si="73"/>
        <v>329</v>
      </c>
      <c r="Q336" s="53">
        <f t="shared" si="62"/>
        <v>65.41675625952324</v>
      </c>
      <c r="R336" s="54">
        <f t="shared" si="63"/>
        <v>65.64258993387205</v>
      </c>
      <c r="S336" s="55">
        <f t="shared" si="61"/>
        <v>-0.22583367434880586</v>
      </c>
      <c r="T336" s="53">
        <f t="shared" si="66"/>
        <v>65.54782376481224</v>
      </c>
      <c r="U336" s="53">
        <f t="shared" si="67"/>
        <v>65.3745928077316</v>
      </c>
      <c r="V336" s="53">
        <f t="shared" si="68"/>
        <v>64.03474172148937</v>
      </c>
      <c r="X336" s="56">
        <f t="shared" si="69"/>
        <v>66.24</v>
      </c>
      <c r="Y336" s="50"/>
      <c r="AC336" s="7"/>
      <c r="AD336" s="7"/>
      <c r="AE336" s="50"/>
    </row>
    <row r="337" spans="1:31" ht="12.75">
      <c r="A337" s="42">
        <f t="shared" si="70"/>
        <v>330</v>
      </c>
      <c r="C337" s="57">
        <v>38992</v>
      </c>
      <c r="D337" s="58">
        <v>67.29</v>
      </c>
      <c r="E337" s="58">
        <v>67.76</v>
      </c>
      <c r="F337" s="58">
        <v>66.9</v>
      </c>
      <c r="G337" s="58">
        <v>67</v>
      </c>
      <c r="H337" s="59">
        <v>19082600</v>
      </c>
      <c r="I337" s="46">
        <v>66.14</v>
      </c>
      <c r="K337" s="47">
        <f t="shared" si="71"/>
        <v>-0.0015096618357487435</v>
      </c>
      <c r="M337" s="29">
        <f t="shared" si="72"/>
        <v>0</v>
      </c>
      <c r="N337" s="108">
        <f t="shared" si="64"/>
        <v>67.62756787581617</v>
      </c>
      <c r="O337" s="108">
        <f t="shared" si="65"/>
        <v>62.710432124183846</v>
      </c>
      <c r="P337" s="27">
        <f t="shared" si="73"/>
        <v>330</v>
      </c>
      <c r="Q337" s="53">
        <f t="shared" si="62"/>
        <v>65.52802452728889</v>
      </c>
      <c r="R337" s="54">
        <f t="shared" si="63"/>
        <v>65.6794351239556</v>
      </c>
      <c r="S337" s="55">
        <f aca="true" t="shared" si="74" ref="S337:S400">IF($X337&lt;&gt;"",Q337-R337,"")</f>
        <v>-0.15141059666670742</v>
      </c>
      <c r="T337" s="53">
        <f t="shared" si="66"/>
        <v>65.60422150149678</v>
      </c>
      <c r="U337" s="53">
        <f t="shared" si="67"/>
        <v>65.40460877605585</v>
      </c>
      <c r="V337" s="53">
        <f t="shared" si="68"/>
        <v>64.07643000423215</v>
      </c>
      <c r="X337" s="56">
        <f t="shared" si="69"/>
        <v>66.14</v>
      </c>
      <c r="Y337" s="50"/>
      <c r="AC337" s="7"/>
      <c r="AD337" s="7"/>
      <c r="AE337" s="50"/>
    </row>
    <row r="338" spans="1:31" ht="12.75">
      <c r="A338" s="42">
        <f t="shared" si="70"/>
        <v>331</v>
      </c>
      <c r="C338" s="57">
        <v>38993</v>
      </c>
      <c r="D338" s="58">
        <v>66.4</v>
      </c>
      <c r="E338" s="58">
        <v>66.5</v>
      </c>
      <c r="F338" s="58">
        <v>65.25</v>
      </c>
      <c r="G338" s="58">
        <v>65.41</v>
      </c>
      <c r="H338" s="59">
        <v>22989700</v>
      </c>
      <c r="I338" s="46">
        <v>64.57</v>
      </c>
      <c r="K338" s="47">
        <f t="shared" si="71"/>
        <v>-0.02373752645902638</v>
      </c>
      <c r="M338" s="29">
        <f t="shared" si="72"/>
        <v>0</v>
      </c>
      <c r="N338" s="108">
        <f t="shared" si="64"/>
        <v>67.21808060520289</v>
      </c>
      <c r="O338" s="108">
        <f t="shared" si="65"/>
        <v>62.81691939479714</v>
      </c>
      <c r="P338" s="27">
        <f t="shared" si="73"/>
        <v>331</v>
      </c>
      <c r="Q338" s="53">
        <f t="shared" si="62"/>
        <v>65.38063613847521</v>
      </c>
      <c r="R338" s="54">
        <f t="shared" si="63"/>
        <v>65.59725474440333</v>
      </c>
      <c r="S338" s="55">
        <f t="shared" si="74"/>
        <v>-0.21661860592811877</v>
      </c>
      <c r="T338" s="53">
        <f t="shared" si="66"/>
        <v>65.50572421563994</v>
      </c>
      <c r="U338" s="53">
        <f t="shared" si="67"/>
        <v>65.3718790201321</v>
      </c>
      <c r="V338" s="53">
        <f t="shared" si="68"/>
        <v>64.08620366751468</v>
      </c>
      <c r="X338" s="56">
        <f t="shared" si="69"/>
        <v>64.57</v>
      </c>
      <c r="Y338" s="50"/>
      <c r="AC338" s="7"/>
      <c r="AD338" s="7"/>
      <c r="AE338" s="50"/>
    </row>
    <row r="339" spans="1:31" ht="12.75">
      <c r="A339" s="42">
        <f t="shared" si="70"/>
        <v>332</v>
      </c>
      <c r="C339" s="57">
        <v>38994</v>
      </c>
      <c r="D339" s="58">
        <v>65.49</v>
      </c>
      <c r="E339" s="58">
        <v>66.76</v>
      </c>
      <c r="F339" s="58">
        <v>64.84</v>
      </c>
      <c r="G339" s="58">
        <v>66.61</v>
      </c>
      <c r="H339" s="59">
        <v>25624300</v>
      </c>
      <c r="I339" s="46">
        <v>65.76</v>
      </c>
      <c r="K339" s="47">
        <f t="shared" si="71"/>
        <v>0.018429611274585866</v>
      </c>
      <c r="M339" s="29">
        <f t="shared" si="72"/>
        <v>1</v>
      </c>
      <c r="N339" s="108">
        <f t="shared" si="64"/>
        <v>67.13667931249374</v>
      </c>
      <c r="O339" s="108">
        <f t="shared" si="65"/>
        <v>62.842320687506245</v>
      </c>
      <c r="P339" s="27">
        <f t="shared" si="73"/>
        <v>332</v>
      </c>
      <c r="Q339" s="53">
        <f t="shared" si="62"/>
        <v>65.43899980947903</v>
      </c>
      <c r="R339" s="54">
        <f t="shared" si="63"/>
        <v>65.6093099485216</v>
      </c>
      <c r="S339" s="55">
        <f t="shared" si="74"/>
        <v>-0.17031013904257009</v>
      </c>
      <c r="T339" s="53">
        <f t="shared" si="66"/>
        <v>65.52994095700757</v>
      </c>
      <c r="U339" s="53">
        <f t="shared" si="67"/>
        <v>65.38709945071516</v>
      </c>
      <c r="V339" s="53">
        <f t="shared" si="68"/>
        <v>64.11934814934607</v>
      </c>
      <c r="X339" s="56">
        <f t="shared" si="69"/>
        <v>65.76</v>
      </c>
      <c r="Y339" s="50"/>
      <c r="AC339" s="7"/>
      <c r="AD339" s="7"/>
      <c r="AE339" s="50"/>
    </row>
    <row r="340" spans="1:31" ht="12.75">
      <c r="A340" s="42">
        <f t="shared" si="70"/>
        <v>333</v>
      </c>
      <c r="C340" s="57">
        <v>38995</v>
      </c>
      <c r="D340" s="58">
        <v>67.26</v>
      </c>
      <c r="E340" s="58">
        <v>67.72</v>
      </c>
      <c r="F340" s="58">
        <v>66.94</v>
      </c>
      <c r="G340" s="58">
        <v>67.32</v>
      </c>
      <c r="H340" s="59">
        <v>22066100</v>
      </c>
      <c r="I340" s="46">
        <v>66.46</v>
      </c>
      <c r="K340" s="47">
        <f t="shared" si="71"/>
        <v>0.010644768856447495</v>
      </c>
      <c r="M340" s="29">
        <f t="shared" si="72"/>
        <v>1</v>
      </c>
      <c r="N340" s="108">
        <f t="shared" si="64"/>
        <v>67.06229195521615</v>
      </c>
      <c r="O340" s="108">
        <f t="shared" si="65"/>
        <v>62.88070804478385</v>
      </c>
      <c r="P340" s="27">
        <f t="shared" si="73"/>
        <v>333</v>
      </c>
      <c r="Q340" s="53">
        <f t="shared" si="62"/>
        <v>65.59607676186687</v>
      </c>
      <c r="R340" s="54">
        <f t="shared" si="63"/>
        <v>65.67232402640889</v>
      </c>
      <c r="S340" s="55">
        <f t="shared" si="74"/>
        <v>-0.07624726454201891</v>
      </c>
      <c r="T340" s="53">
        <f t="shared" si="66"/>
        <v>65.61851800872114</v>
      </c>
      <c r="U340" s="53">
        <f t="shared" si="67"/>
        <v>65.42917398205967</v>
      </c>
      <c r="V340" s="53">
        <f t="shared" si="68"/>
        <v>64.16569769094318</v>
      </c>
      <c r="X340" s="56">
        <f t="shared" si="69"/>
        <v>66.46</v>
      </c>
      <c r="Y340" s="50"/>
      <c r="AC340" s="7"/>
      <c r="AD340" s="7"/>
      <c r="AE340" s="50"/>
    </row>
    <row r="341" spans="1:31" ht="12.75">
      <c r="A341" s="42">
        <f t="shared" si="70"/>
        <v>334</v>
      </c>
      <c r="C341" s="57">
        <v>38996</v>
      </c>
      <c r="D341" s="58">
        <v>67</v>
      </c>
      <c r="E341" s="58">
        <v>67.62</v>
      </c>
      <c r="F341" s="58">
        <v>66.5</v>
      </c>
      <c r="G341" s="58">
        <v>67.52</v>
      </c>
      <c r="H341" s="59">
        <v>19439400</v>
      </c>
      <c r="I341" s="46">
        <v>66.66</v>
      </c>
      <c r="K341" s="47">
        <f t="shared" si="71"/>
        <v>0.0030093289196508888</v>
      </c>
      <c r="M341" s="29">
        <f t="shared" si="72"/>
        <v>1</v>
      </c>
      <c r="N341" s="108">
        <f t="shared" si="64"/>
        <v>67.18532137206543</v>
      </c>
      <c r="O341" s="108">
        <f t="shared" si="65"/>
        <v>62.82867862793458</v>
      </c>
      <c r="P341" s="27">
        <f t="shared" si="73"/>
        <v>334</v>
      </c>
      <c r="Q341" s="53">
        <f t="shared" si="62"/>
        <v>65.7597572600412</v>
      </c>
      <c r="R341" s="54">
        <f t="shared" si="63"/>
        <v>65.74548520963786</v>
      </c>
      <c r="S341" s="55">
        <f t="shared" si="74"/>
        <v>0.014272050403334902</v>
      </c>
      <c r="T341" s="53">
        <f t="shared" si="66"/>
        <v>65.71770676979531</v>
      </c>
      <c r="U341" s="53">
        <f t="shared" si="67"/>
        <v>65.47744166903772</v>
      </c>
      <c r="V341" s="53">
        <f t="shared" si="68"/>
        <v>64.21508981587499</v>
      </c>
      <c r="X341" s="56">
        <f t="shared" si="69"/>
        <v>66.66</v>
      </c>
      <c r="Y341" s="50"/>
      <c r="AC341" s="7"/>
      <c r="AD341" s="7"/>
      <c r="AE341" s="50"/>
    </row>
    <row r="342" spans="1:31" ht="12.75">
      <c r="A342" s="42">
        <f t="shared" si="70"/>
        <v>335</v>
      </c>
      <c r="C342" s="57">
        <v>38999</v>
      </c>
      <c r="D342" s="58">
        <v>67.76</v>
      </c>
      <c r="E342" s="58">
        <v>67.89</v>
      </c>
      <c r="F342" s="58">
        <v>66.5</v>
      </c>
      <c r="G342" s="58">
        <v>66.55</v>
      </c>
      <c r="H342" s="59">
        <v>19268100</v>
      </c>
      <c r="I342" s="46">
        <v>65.7</v>
      </c>
      <c r="K342" s="47">
        <f t="shared" si="71"/>
        <v>-0.014401440144014344</v>
      </c>
      <c r="M342" s="29">
        <f t="shared" si="72"/>
        <v>0</v>
      </c>
      <c r="N342" s="108">
        <f t="shared" si="64"/>
        <v>67.24402891058232</v>
      </c>
      <c r="O342" s="108">
        <f t="shared" si="65"/>
        <v>62.92897108941771</v>
      </c>
      <c r="P342" s="27">
        <f t="shared" si="73"/>
        <v>335</v>
      </c>
      <c r="Q342" s="53">
        <f t="shared" si="62"/>
        <v>65.75056383541947</v>
      </c>
      <c r="R342" s="54">
        <f t="shared" si="63"/>
        <v>65.74211593484986</v>
      </c>
      <c r="S342" s="55">
        <f t="shared" si="74"/>
        <v>0.008447900569606759</v>
      </c>
      <c r="T342" s="53">
        <f t="shared" si="66"/>
        <v>65.71602041076719</v>
      </c>
      <c r="U342" s="53">
        <f t="shared" si="67"/>
        <v>65.48616944672251</v>
      </c>
      <c r="V342" s="53">
        <f t="shared" si="68"/>
        <v>64.24449397793687</v>
      </c>
      <c r="X342" s="56">
        <f t="shared" si="69"/>
        <v>65.7</v>
      </c>
      <c r="Y342" s="50"/>
      <c r="AC342" s="7"/>
      <c r="AD342" s="7"/>
      <c r="AE342" s="50"/>
    </row>
    <row r="343" spans="1:31" ht="12.75">
      <c r="A343" s="42">
        <f t="shared" si="70"/>
        <v>336</v>
      </c>
      <c r="C343" s="57">
        <v>39000</v>
      </c>
      <c r="D343" s="58">
        <v>66.21</v>
      </c>
      <c r="E343" s="58">
        <v>67.47</v>
      </c>
      <c r="F343" s="58">
        <v>65.96</v>
      </c>
      <c r="G343" s="58">
        <v>67.2</v>
      </c>
      <c r="H343" s="59">
        <v>23040800</v>
      </c>
      <c r="I343" s="46">
        <v>66.34</v>
      </c>
      <c r="K343" s="47">
        <f t="shared" si="71"/>
        <v>0.009741248097412392</v>
      </c>
      <c r="M343" s="29">
        <f t="shared" si="72"/>
        <v>1</v>
      </c>
      <c r="N343" s="108">
        <f t="shared" si="64"/>
        <v>67.35760331532396</v>
      </c>
      <c r="O343" s="108">
        <f t="shared" si="65"/>
        <v>63.06239668467606</v>
      </c>
      <c r="P343" s="27">
        <f t="shared" si="73"/>
        <v>336</v>
      </c>
      <c r="Q343" s="53">
        <f t="shared" si="62"/>
        <v>65.84124632227801</v>
      </c>
      <c r="R343" s="54">
        <f t="shared" si="63"/>
        <v>65.7864036433795</v>
      </c>
      <c r="S343" s="55">
        <f t="shared" si="74"/>
        <v>0.05484267889850969</v>
      </c>
      <c r="T343" s="53">
        <f t="shared" si="66"/>
        <v>65.77544703831316</v>
      </c>
      <c r="U343" s="53">
        <f t="shared" si="67"/>
        <v>65.51965299783143</v>
      </c>
      <c r="V343" s="53">
        <f t="shared" si="68"/>
        <v>64.2859891466906</v>
      </c>
      <c r="X343" s="56">
        <f t="shared" si="69"/>
        <v>66.34</v>
      </c>
      <c r="Y343" s="50"/>
      <c r="AC343" s="7"/>
      <c r="AD343" s="7"/>
      <c r="AE343" s="50"/>
    </row>
    <row r="344" spans="1:31" ht="12.75">
      <c r="A344" s="42">
        <f t="shared" si="70"/>
        <v>337</v>
      </c>
      <c r="C344" s="57">
        <v>39001</v>
      </c>
      <c r="D344" s="58">
        <v>66.85</v>
      </c>
      <c r="E344" s="58">
        <v>67.05</v>
      </c>
      <c r="F344" s="58">
        <v>66.25</v>
      </c>
      <c r="G344" s="58">
        <v>66.53</v>
      </c>
      <c r="H344" s="59">
        <v>20472800</v>
      </c>
      <c r="I344" s="46">
        <v>65.68</v>
      </c>
      <c r="K344" s="47">
        <f t="shared" si="71"/>
        <v>-0.009948748869460289</v>
      </c>
      <c r="M344" s="29">
        <f t="shared" si="72"/>
        <v>0</v>
      </c>
      <c r="N344" s="108">
        <f t="shared" si="64"/>
        <v>67.40053464215607</v>
      </c>
      <c r="O344" s="108">
        <f t="shared" si="65"/>
        <v>63.13546535784393</v>
      </c>
      <c r="P344" s="27">
        <f t="shared" si="73"/>
        <v>337</v>
      </c>
      <c r="Q344" s="53">
        <f t="shared" si="62"/>
        <v>65.81643919577371</v>
      </c>
      <c r="R344" s="54">
        <f t="shared" si="63"/>
        <v>65.77852189201806</v>
      </c>
      <c r="S344" s="55">
        <f t="shared" si="74"/>
        <v>0.03791730375564839</v>
      </c>
      <c r="T344" s="53">
        <f t="shared" si="66"/>
        <v>65.7663568441881</v>
      </c>
      <c r="U344" s="53">
        <f t="shared" si="67"/>
        <v>65.52594111556353</v>
      </c>
      <c r="V344" s="53">
        <f t="shared" si="68"/>
        <v>64.31359332200365</v>
      </c>
      <c r="X344" s="56">
        <f t="shared" si="69"/>
        <v>65.68</v>
      </c>
      <c r="Y344" s="50"/>
      <c r="AC344" s="7"/>
      <c r="AD344" s="7"/>
      <c r="AE344" s="50"/>
    </row>
    <row r="345" spans="1:31" ht="12.75">
      <c r="A345" s="42">
        <f t="shared" si="70"/>
        <v>338</v>
      </c>
      <c r="C345" s="57">
        <v>39002</v>
      </c>
      <c r="D345" s="58">
        <v>66.88</v>
      </c>
      <c r="E345" s="58">
        <v>67.75</v>
      </c>
      <c r="F345" s="58">
        <v>66.86</v>
      </c>
      <c r="G345" s="58">
        <v>67.65</v>
      </c>
      <c r="H345" s="59">
        <v>18542000</v>
      </c>
      <c r="I345" s="46">
        <v>66.78</v>
      </c>
      <c r="K345" s="47">
        <f t="shared" si="71"/>
        <v>0.01674786845310594</v>
      </c>
      <c r="M345" s="29">
        <f t="shared" si="72"/>
        <v>1</v>
      </c>
      <c r="N345" s="108">
        <f t="shared" si="64"/>
        <v>67.54267697080856</v>
      </c>
      <c r="O345" s="108">
        <f t="shared" si="65"/>
        <v>63.28332302919146</v>
      </c>
      <c r="P345" s="27">
        <f t="shared" si="73"/>
        <v>338</v>
      </c>
      <c r="Q345" s="53">
        <f t="shared" si="62"/>
        <v>65.96467931950083</v>
      </c>
      <c r="R345" s="54">
        <f t="shared" si="63"/>
        <v>65.85270545557228</v>
      </c>
      <c r="S345" s="55">
        <f t="shared" si="74"/>
        <v>0.11197386392855435</v>
      </c>
      <c r="T345" s="53">
        <f t="shared" si="66"/>
        <v>65.86289428759875</v>
      </c>
      <c r="U345" s="53">
        <f t="shared" si="67"/>
        <v>65.57511989534535</v>
      </c>
      <c r="V345" s="53">
        <f t="shared" si="68"/>
        <v>64.3624330582016</v>
      </c>
      <c r="X345" s="56">
        <f t="shared" si="69"/>
        <v>66.78</v>
      </c>
      <c r="Y345" s="50"/>
      <c r="AC345" s="7"/>
      <c r="AD345" s="7"/>
      <c r="AE345" s="50"/>
    </row>
    <row r="346" spans="1:31" ht="12.75">
      <c r="A346" s="42">
        <f t="shared" si="70"/>
        <v>339</v>
      </c>
      <c r="C346" s="57">
        <v>39003</v>
      </c>
      <c r="D346" s="58">
        <v>68.08</v>
      </c>
      <c r="E346" s="58">
        <v>68.73</v>
      </c>
      <c r="F346" s="58">
        <v>67.87</v>
      </c>
      <c r="G346" s="58">
        <v>68.4</v>
      </c>
      <c r="H346" s="59">
        <v>20499900</v>
      </c>
      <c r="I346" s="46">
        <v>67.52</v>
      </c>
      <c r="K346" s="47">
        <f t="shared" si="71"/>
        <v>0.011081162024558111</v>
      </c>
      <c r="M346" s="29">
        <f t="shared" si="72"/>
        <v>1</v>
      </c>
      <c r="N346" s="108">
        <f t="shared" si="64"/>
        <v>67.7840887447689</v>
      </c>
      <c r="O346" s="108">
        <f t="shared" si="65"/>
        <v>63.411911255231075</v>
      </c>
      <c r="P346" s="27">
        <f t="shared" si="73"/>
        <v>339</v>
      </c>
      <c r="Q346" s="53">
        <f t="shared" si="62"/>
        <v>66.20395942419302</v>
      </c>
      <c r="R346" s="54">
        <f t="shared" si="63"/>
        <v>65.97620875515952</v>
      </c>
      <c r="S346" s="55">
        <f t="shared" si="74"/>
        <v>0.2277506690334974</v>
      </c>
      <c r="T346" s="53">
        <f t="shared" si="66"/>
        <v>66.02071387925601</v>
      </c>
      <c r="U346" s="53">
        <f t="shared" si="67"/>
        <v>65.65138970337102</v>
      </c>
      <c r="V346" s="53">
        <f t="shared" si="68"/>
        <v>64.42495913625702</v>
      </c>
      <c r="X346" s="56">
        <f t="shared" si="69"/>
        <v>67.52</v>
      </c>
      <c r="Y346" s="50"/>
      <c r="AC346" s="7"/>
      <c r="AD346" s="7"/>
      <c r="AE346" s="50"/>
    </row>
    <row r="347" spans="1:31" ht="12.75">
      <c r="A347" s="42">
        <f t="shared" si="70"/>
        <v>340</v>
      </c>
      <c r="C347" s="57">
        <v>39006</v>
      </c>
      <c r="D347" s="58">
        <v>68.45</v>
      </c>
      <c r="E347" s="58">
        <v>69.88</v>
      </c>
      <c r="F347" s="58">
        <v>68.42</v>
      </c>
      <c r="G347" s="58">
        <v>69.83</v>
      </c>
      <c r="H347" s="59">
        <v>19607700</v>
      </c>
      <c r="I347" s="46">
        <v>68.94</v>
      </c>
      <c r="K347" s="47">
        <f t="shared" si="71"/>
        <v>0.021030805687203724</v>
      </c>
      <c r="M347" s="29">
        <f t="shared" si="72"/>
        <v>1</v>
      </c>
      <c r="N347" s="108">
        <f t="shared" si="64"/>
        <v>68.3967322686828</v>
      </c>
      <c r="O347" s="108">
        <f t="shared" si="65"/>
        <v>63.14826773131722</v>
      </c>
      <c r="P347" s="27">
        <f t="shared" si="73"/>
        <v>340</v>
      </c>
      <c r="Q347" s="53">
        <f t="shared" si="62"/>
        <v>66.62488874354794</v>
      </c>
      <c r="R347" s="54">
        <f t="shared" si="63"/>
        <v>66.19574884736993</v>
      </c>
      <c r="S347" s="55">
        <f t="shared" si="74"/>
        <v>0.4291398961780146</v>
      </c>
      <c r="T347" s="53">
        <f t="shared" si="66"/>
        <v>66.29874112885066</v>
      </c>
      <c r="U347" s="53">
        <f t="shared" si="67"/>
        <v>65.78035481304275</v>
      </c>
      <c r="V347" s="53">
        <f t="shared" si="68"/>
        <v>64.5143658860341</v>
      </c>
      <c r="X347" s="56">
        <f t="shared" si="69"/>
        <v>68.94</v>
      </c>
      <c r="Y347" s="50"/>
      <c r="AC347" s="7"/>
      <c r="AD347" s="7"/>
      <c r="AE347" s="50"/>
    </row>
    <row r="348" spans="1:31" ht="12.75">
      <c r="A348" s="42">
        <f t="shared" si="70"/>
        <v>341</v>
      </c>
      <c r="C348" s="57">
        <v>39007</v>
      </c>
      <c r="D348" s="58">
        <v>69.83</v>
      </c>
      <c r="E348" s="58">
        <v>69.84</v>
      </c>
      <c r="F348" s="58">
        <v>68.97</v>
      </c>
      <c r="G348" s="58">
        <v>69.41</v>
      </c>
      <c r="H348" s="59">
        <v>17190600</v>
      </c>
      <c r="I348" s="46">
        <v>68.52</v>
      </c>
      <c r="K348" s="47">
        <f t="shared" si="71"/>
        <v>-0.006092254134029584</v>
      </c>
      <c r="M348" s="29">
        <f t="shared" si="72"/>
        <v>0</v>
      </c>
      <c r="N348" s="108">
        <f t="shared" si="64"/>
        <v>68.79389512798257</v>
      </c>
      <c r="O348" s="108">
        <f t="shared" si="65"/>
        <v>63.137104872017446</v>
      </c>
      <c r="P348" s="27">
        <f t="shared" si="73"/>
        <v>341</v>
      </c>
      <c r="Q348" s="53">
        <f t="shared" si="62"/>
        <v>66.91644432146364</v>
      </c>
      <c r="R348" s="54">
        <f t="shared" si="63"/>
        <v>66.3679155994166</v>
      </c>
      <c r="S348" s="55">
        <f t="shared" si="74"/>
        <v>0.5485287220470383</v>
      </c>
      <c r="T348" s="53">
        <f t="shared" si="66"/>
        <v>66.51028959276965</v>
      </c>
      <c r="U348" s="53">
        <f t="shared" si="67"/>
        <v>65.88779187919793</v>
      </c>
      <c r="V348" s="53">
        <f t="shared" si="68"/>
        <v>64.59368537343937</v>
      </c>
      <c r="X348" s="56">
        <f t="shared" si="69"/>
        <v>68.52</v>
      </c>
      <c r="Y348" s="50"/>
      <c r="AC348" s="7"/>
      <c r="AD348" s="7"/>
      <c r="AE348" s="50"/>
    </row>
    <row r="349" spans="1:31" ht="12.75">
      <c r="A349" s="42">
        <f t="shared" si="70"/>
        <v>342</v>
      </c>
      <c r="C349" s="57">
        <v>39008</v>
      </c>
      <c r="D349" s="58">
        <v>69.5</v>
      </c>
      <c r="E349" s="58">
        <v>69.99</v>
      </c>
      <c r="F349" s="58">
        <v>68.77</v>
      </c>
      <c r="G349" s="58">
        <v>69.17</v>
      </c>
      <c r="H349" s="59">
        <v>19395100</v>
      </c>
      <c r="I349" s="46">
        <v>68.28</v>
      </c>
      <c r="K349" s="47">
        <f t="shared" si="71"/>
        <v>-0.003502626970227629</v>
      </c>
      <c r="M349" s="29">
        <f t="shared" si="72"/>
        <v>0</v>
      </c>
      <c r="N349" s="108">
        <f t="shared" si="64"/>
        <v>68.93355476310442</v>
      </c>
      <c r="O349" s="108">
        <f t="shared" si="65"/>
        <v>63.49644523689559</v>
      </c>
      <c r="P349" s="27">
        <f t="shared" si="73"/>
        <v>342</v>
      </c>
      <c r="Q349" s="53">
        <f t="shared" si="62"/>
        <v>67.12622211816155</v>
      </c>
      <c r="R349" s="54">
        <f t="shared" si="63"/>
        <v>66.5095514809413</v>
      </c>
      <c r="S349" s="55">
        <f t="shared" si="74"/>
        <v>0.6166706372202526</v>
      </c>
      <c r="T349" s="53">
        <f t="shared" si="66"/>
        <v>66.6788334410773</v>
      </c>
      <c r="U349" s="53">
        <f t="shared" si="67"/>
        <v>65.98160396236665</v>
      </c>
      <c r="V349" s="53">
        <f t="shared" si="68"/>
        <v>64.66668170267819</v>
      </c>
      <c r="X349" s="56">
        <f t="shared" si="69"/>
        <v>68.28</v>
      </c>
      <c r="Y349" s="50"/>
      <c r="AC349" s="7"/>
      <c r="AD349" s="7"/>
      <c r="AE349" s="50"/>
    </row>
    <row r="350" spans="1:31" ht="12.75">
      <c r="A350" s="42">
        <f t="shared" si="70"/>
        <v>343</v>
      </c>
      <c r="C350" s="57">
        <v>39009</v>
      </c>
      <c r="D350" s="58">
        <v>69.84</v>
      </c>
      <c r="E350" s="58">
        <v>70.07</v>
      </c>
      <c r="F350" s="58">
        <v>69.07</v>
      </c>
      <c r="G350" s="58">
        <v>69.73</v>
      </c>
      <c r="H350" s="59">
        <v>23391500</v>
      </c>
      <c r="I350" s="46">
        <v>68.84</v>
      </c>
      <c r="K350" s="47">
        <f t="shared" si="71"/>
        <v>0.008201523140011657</v>
      </c>
      <c r="M350" s="29">
        <f t="shared" si="72"/>
        <v>1</v>
      </c>
      <c r="N350" s="108">
        <f t="shared" si="64"/>
        <v>69.19875154011055</v>
      </c>
      <c r="O350" s="108">
        <f t="shared" si="65"/>
        <v>63.72024845988946</v>
      </c>
      <c r="P350" s="27">
        <f t="shared" si="73"/>
        <v>343</v>
      </c>
      <c r="Q350" s="53">
        <f aca="true" t="shared" si="75" ref="Q350:Q413">IF($X350&lt;&gt;"",(1-Q$5)*Q349+Q$5*$X350,"")</f>
        <v>67.389880253829</v>
      </c>
      <c r="R350" s="54">
        <f aca="true" t="shared" si="76" ref="R350:R413">IF($X350&lt;&gt;"",(1-R$5)*R349+R$5*$X350,"")</f>
        <v>66.68217729716787</v>
      </c>
      <c r="S350" s="55">
        <f t="shared" si="74"/>
        <v>0.7077029566611373</v>
      </c>
      <c r="T350" s="53">
        <f t="shared" si="66"/>
        <v>66.88465882764137</v>
      </c>
      <c r="U350" s="53">
        <f t="shared" si="67"/>
        <v>66.09369792462678</v>
      </c>
      <c r="V350" s="53">
        <f t="shared" si="68"/>
        <v>64.7493216689618</v>
      </c>
      <c r="X350" s="56">
        <f t="shared" si="69"/>
        <v>68.84</v>
      </c>
      <c r="Y350" s="50"/>
      <c r="AC350" s="7"/>
      <c r="AD350" s="7"/>
      <c r="AE350" s="50"/>
    </row>
    <row r="351" spans="1:31" ht="12.75">
      <c r="A351" s="42">
        <f t="shared" si="70"/>
        <v>344</v>
      </c>
      <c r="C351" s="57">
        <v>39010</v>
      </c>
      <c r="D351" s="58">
        <v>70.01</v>
      </c>
      <c r="E351" s="58">
        <v>70.02</v>
      </c>
      <c r="F351" s="58">
        <v>69.33</v>
      </c>
      <c r="G351" s="58">
        <v>69.55</v>
      </c>
      <c r="H351" s="59">
        <v>21210800</v>
      </c>
      <c r="I351" s="46">
        <v>68.66</v>
      </c>
      <c r="K351" s="47">
        <f t="shared" si="71"/>
        <v>-0.0026147588611273864</v>
      </c>
      <c r="M351" s="29">
        <f t="shared" si="72"/>
        <v>0</v>
      </c>
      <c r="N351" s="108">
        <f t="shared" si="64"/>
        <v>69.35866310363248</v>
      </c>
      <c r="O351" s="108">
        <f t="shared" si="65"/>
        <v>64.01833689636753</v>
      </c>
      <c r="P351" s="27">
        <f t="shared" si="73"/>
        <v>344</v>
      </c>
      <c r="Q351" s="53">
        <f t="shared" si="75"/>
        <v>67.58528329170147</v>
      </c>
      <c r="R351" s="54">
        <f t="shared" si="76"/>
        <v>66.82868268256284</v>
      </c>
      <c r="S351" s="55">
        <f t="shared" si="74"/>
        <v>0.7566006091386299</v>
      </c>
      <c r="T351" s="53">
        <f t="shared" si="66"/>
        <v>67.05373893929458</v>
      </c>
      <c r="U351" s="53">
        <f t="shared" si="67"/>
        <v>66.19433722170024</v>
      </c>
      <c r="V351" s="53">
        <f t="shared" si="68"/>
        <v>64.82676084383384</v>
      </c>
      <c r="X351" s="56">
        <f t="shared" si="69"/>
        <v>68.66</v>
      </c>
      <c r="Y351" s="50"/>
      <c r="AC351" s="7"/>
      <c r="AD351" s="7"/>
      <c r="AE351" s="50"/>
    </row>
    <row r="352" spans="1:31" ht="12.75">
      <c r="A352" s="42">
        <f t="shared" si="70"/>
        <v>345</v>
      </c>
      <c r="C352" s="57">
        <v>39013</v>
      </c>
      <c r="D352" s="58">
        <v>68.85</v>
      </c>
      <c r="E352" s="58">
        <v>69.92</v>
      </c>
      <c r="F352" s="58">
        <v>68.72</v>
      </c>
      <c r="G352" s="58">
        <v>69.92</v>
      </c>
      <c r="H352" s="59">
        <v>17139900</v>
      </c>
      <c r="I352" s="46">
        <v>69.02</v>
      </c>
      <c r="K352" s="47">
        <f t="shared" si="71"/>
        <v>0.0052432274978153615</v>
      </c>
      <c r="M352" s="29">
        <f t="shared" si="72"/>
        <v>1</v>
      </c>
      <c r="N352" s="108">
        <f t="shared" si="64"/>
        <v>69.53158675676448</v>
      </c>
      <c r="O352" s="108">
        <f t="shared" si="65"/>
        <v>64.32441324323551</v>
      </c>
      <c r="P352" s="27">
        <f t="shared" si="73"/>
        <v>345</v>
      </c>
      <c r="Q352" s="53">
        <f t="shared" si="75"/>
        <v>67.80600893913201</v>
      </c>
      <c r="R352" s="54">
        <f t="shared" si="76"/>
        <v>66.99100248385449</v>
      </c>
      <c r="S352" s="55">
        <f t="shared" si="74"/>
        <v>0.8150064552775262</v>
      </c>
      <c r="T352" s="53">
        <f t="shared" si="66"/>
        <v>67.241001897457</v>
      </c>
      <c r="U352" s="53">
        <f t="shared" si="67"/>
        <v>66.3051475267316</v>
      </c>
      <c r="V352" s="53">
        <f t="shared" si="68"/>
        <v>64.9097952825698</v>
      </c>
      <c r="X352" s="56">
        <f t="shared" si="69"/>
        <v>69.02</v>
      </c>
      <c r="Y352" s="50"/>
      <c r="AC352" s="7"/>
      <c r="AD352" s="7"/>
      <c r="AE352" s="50"/>
    </row>
    <row r="353" spans="1:31" ht="12.75">
      <c r="A353" s="42">
        <f t="shared" si="70"/>
        <v>346</v>
      </c>
      <c r="C353" s="57">
        <v>39014</v>
      </c>
      <c r="D353" s="58">
        <v>69.67</v>
      </c>
      <c r="E353" s="58">
        <v>70.23</v>
      </c>
      <c r="F353" s="58">
        <v>69.58</v>
      </c>
      <c r="G353" s="58">
        <v>69.89</v>
      </c>
      <c r="H353" s="59">
        <v>19775700</v>
      </c>
      <c r="I353" s="46">
        <v>69</v>
      </c>
      <c r="K353" s="47">
        <f t="shared" si="71"/>
        <v>-0.0002897710808460463</v>
      </c>
      <c r="M353" s="29">
        <f t="shared" si="72"/>
        <v>0</v>
      </c>
      <c r="N353" s="108">
        <f t="shared" si="64"/>
        <v>69.7742412975273</v>
      </c>
      <c r="O353" s="108">
        <f t="shared" si="65"/>
        <v>64.42375870247271</v>
      </c>
      <c r="P353" s="27">
        <f t="shared" si="73"/>
        <v>346</v>
      </c>
      <c r="Q353" s="53">
        <f t="shared" si="75"/>
        <v>67.98969987157324</v>
      </c>
      <c r="R353" s="54">
        <f t="shared" si="76"/>
        <v>67.13981711468008</v>
      </c>
      <c r="S353" s="55">
        <f t="shared" si="74"/>
        <v>0.8498827568931517</v>
      </c>
      <c r="T353" s="53">
        <f t="shared" si="66"/>
        <v>67.40852552627062</v>
      </c>
      <c r="U353" s="53">
        <f t="shared" si="67"/>
        <v>66.41082801587939</v>
      </c>
      <c r="V353" s="53">
        <f t="shared" si="68"/>
        <v>64.9907894353902</v>
      </c>
      <c r="X353" s="56">
        <f t="shared" si="69"/>
        <v>69</v>
      </c>
      <c r="Y353" s="50"/>
      <c r="AC353" s="7"/>
      <c r="AD353" s="7"/>
      <c r="AE353" s="50"/>
    </row>
    <row r="354" spans="1:31" ht="12.75">
      <c r="A354" s="42">
        <f t="shared" si="70"/>
        <v>347</v>
      </c>
      <c r="C354" s="57">
        <v>39015</v>
      </c>
      <c r="D354" s="58">
        <v>69.72</v>
      </c>
      <c r="E354" s="58">
        <v>71.4</v>
      </c>
      <c r="F354" s="58">
        <v>69.36</v>
      </c>
      <c r="G354" s="58">
        <v>71.01</v>
      </c>
      <c r="H354" s="59">
        <v>25839200</v>
      </c>
      <c r="I354" s="46">
        <v>70.1</v>
      </c>
      <c r="K354" s="47">
        <f t="shared" si="71"/>
        <v>0.01594202898550723</v>
      </c>
      <c r="M354" s="29">
        <f t="shared" si="72"/>
        <v>1</v>
      </c>
      <c r="N354" s="108">
        <f t="shared" si="64"/>
        <v>70.23566196498594</v>
      </c>
      <c r="O354" s="108">
        <f t="shared" si="65"/>
        <v>64.34533803501405</v>
      </c>
      <c r="P354" s="27">
        <f t="shared" si="73"/>
        <v>347</v>
      </c>
      <c r="Q354" s="53">
        <f t="shared" si="75"/>
        <v>68.31436142979274</v>
      </c>
      <c r="R354" s="54">
        <f t="shared" si="76"/>
        <v>67.35908992100008</v>
      </c>
      <c r="S354" s="55">
        <f t="shared" si="74"/>
        <v>0.9552715087926629</v>
      </c>
      <c r="T354" s="53">
        <f t="shared" si="66"/>
        <v>67.66485642853056</v>
      </c>
      <c r="U354" s="53">
        <f t="shared" si="67"/>
        <v>66.55550142702137</v>
      </c>
      <c r="V354" s="53">
        <f t="shared" si="68"/>
        <v>65.09196192181811</v>
      </c>
      <c r="X354" s="56">
        <f t="shared" si="69"/>
        <v>70.1</v>
      </c>
      <c r="Y354" s="50"/>
      <c r="AC354" s="7"/>
      <c r="AD354" s="7"/>
      <c r="AE354" s="50"/>
    </row>
    <row r="355" spans="1:31" ht="12.75">
      <c r="A355" s="42">
        <f t="shared" si="70"/>
        <v>348</v>
      </c>
      <c r="C355" s="57">
        <v>39016</v>
      </c>
      <c r="D355" s="58">
        <v>72</v>
      </c>
      <c r="E355" s="58">
        <v>72.33</v>
      </c>
      <c r="F355" s="58">
        <v>70.66</v>
      </c>
      <c r="G355" s="58">
        <v>71.62</v>
      </c>
      <c r="H355" s="59">
        <v>26369700</v>
      </c>
      <c r="I355" s="46">
        <v>70.7</v>
      </c>
      <c r="K355" s="47">
        <f t="shared" si="71"/>
        <v>0.00855920114122699</v>
      </c>
      <c r="M355" s="29">
        <f t="shared" si="72"/>
        <v>1</v>
      </c>
      <c r="N355" s="108">
        <f t="shared" si="64"/>
        <v>70.77200103006315</v>
      </c>
      <c r="O355" s="108">
        <f t="shared" si="65"/>
        <v>64.21899896993683</v>
      </c>
      <c r="P355" s="27">
        <f t="shared" si="73"/>
        <v>348</v>
      </c>
      <c r="Q355" s="53">
        <f t="shared" si="75"/>
        <v>68.68138274828615</v>
      </c>
      <c r="R355" s="54">
        <f t="shared" si="76"/>
        <v>67.60656474166674</v>
      </c>
      <c r="S355" s="55">
        <f t="shared" si="74"/>
        <v>1.0748180066194095</v>
      </c>
      <c r="T355" s="53">
        <f t="shared" si="66"/>
        <v>67.95391772105145</v>
      </c>
      <c r="U355" s="53">
        <f t="shared" si="67"/>
        <v>66.71803078282446</v>
      </c>
      <c r="V355" s="53">
        <f t="shared" si="68"/>
        <v>65.20301218079202</v>
      </c>
      <c r="X355" s="56">
        <f t="shared" si="69"/>
        <v>70.7</v>
      </c>
      <c r="Y355" s="50"/>
      <c r="AC355" s="7"/>
      <c r="AD355" s="7"/>
      <c r="AE355" s="50"/>
    </row>
    <row r="356" spans="1:31" ht="12.75">
      <c r="A356" s="42">
        <f t="shared" si="70"/>
        <v>349</v>
      </c>
      <c r="C356" s="57">
        <v>39017</v>
      </c>
      <c r="D356" s="58">
        <v>71.46</v>
      </c>
      <c r="E356" s="58">
        <v>72.13</v>
      </c>
      <c r="F356" s="58">
        <v>71.28</v>
      </c>
      <c r="G356" s="58">
        <v>71.46</v>
      </c>
      <c r="H356" s="59">
        <v>19418100</v>
      </c>
      <c r="I356" s="46">
        <v>70.55</v>
      </c>
      <c r="K356" s="47">
        <f t="shared" si="71"/>
        <v>-0.0021216407355022504</v>
      </c>
      <c r="M356" s="29">
        <f t="shared" si="72"/>
        <v>0</v>
      </c>
      <c r="N356" s="108">
        <f t="shared" si="64"/>
        <v>71.18956809621459</v>
      </c>
      <c r="O356" s="108">
        <f t="shared" si="65"/>
        <v>64.23243190378538</v>
      </c>
      <c r="P356" s="27">
        <f t="shared" si="73"/>
        <v>349</v>
      </c>
      <c r="Q356" s="53">
        <f t="shared" si="75"/>
        <v>68.9688623254729</v>
      </c>
      <c r="R356" s="54">
        <f t="shared" si="76"/>
        <v>67.82459698302476</v>
      </c>
      <c r="S356" s="55">
        <f t="shared" si="74"/>
        <v>1.1442653424481364</v>
      </c>
      <c r="T356" s="53">
        <f t="shared" si="66"/>
        <v>68.20116365237989</v>
      </c>
      <c r="U356" s="53">
        <f t="shared" si="67"/>
        <v>66.86830408545879</v>
      </c>
      <c r="V356" s="53">
        <f t="shared" si="68"/>
        <v>65.30889312770702</v>
      </c>
      <c r="X356" s="56">
        <f t="shared" si="69"/>
        <v>70.55</v>
      </c>
      <c r="Y356" s="50"/>
      <c r="AC356" s="7"/>
      <c r="AD356" s="7"/>
      <c r="AE356" s="50"/>
    </row>
    <row r="357" spans="1:31" ht="12.75">
      <c r="A357" s="42">
        <f t="shared" si="70"/>
        <v>350</v>
      </c>
      <c r="C357" s="57">
        <v>39020</v>
      </c>
      <c r="D357" s="58">
        <v>71.15</v>
      </c>
      <c r="E357" s="58">
        <v>71.58</v>
      </c>
      <c r="F357" s="58">
        <v>70.51</v>
      </c>
      <c r="G357" s="58">
        <v>70.84</v>
      </c>
      <c r="H357" s="59">
        <v>17618700</v>
      </c>
      <c r="I357" s="46">
        <v>69.93</v>
      </c>
      <c r="K357" s="47">
        <f t="shared" si="71"/>
        <v>-0.008788093550673115</v>
      </c>
      <c r="M357" s="29">
        <f t="shared" si="72"/>
        <v>0</v>
      </c>
      <c r="N357" s="108">
        <f t="shared" si="64"/>
        <v>71.42866935534678</v>
      </c>
      <c r="O357" s="108">
        <f t="shared" si="65"/>
        <v>64.3723306446532</v>
      </c>
      <c r="P357" s="27">
        <f t="shared" si="73"/>
        <v>350</v>
      </c>
      <c r="Q357" s="53">
        <f t="shared" si="75"/>
        <v>69.11672966001554</v>
      </c>
      <c r="R357" s="54">
        <f t="shared" si="76"/>
        <v>67.98055276205997</v>
      </c>
      <c r="S357" s="55">
        <f t="shared" si="74"/>
        <v>1.1361768979555649</v>
      </c>
      <c r="T357" s="53">
        <f t="shared" si="66"/>
        <v>68.36581473310561</v>
      </c>
      <c r="U357" s="53">
        <f t="shared" si="67"/>
        <v>66.98837059191139</v>
      </c>
      <c r="V357" s="53">
        <f t="shared" si="68"/>
        <v>65.4004001944851</v>
      </c>
      <c r="X357" s="56">
        <f t="shared" si="69"/>
        <v>69.93</v>
      </c>
      <c r="Y357" s="50"/>
      <c r="AC357" s="7"/>
      <c r="AD357" s="7"/>
      <c r="AE357" s="50"/>
    </row>
    <row r="358" spans="1:31" ht="12.75">
      <c r="A358" s="42">
        <f t="shared" si="70"/>
        <v>351</v>
      </c>
      <c r="C358" s="57">
        <v>39021</v>
      </c>
      <c r="D358" s="58">
        <v>70.69</v>
      </c>
      <c r="E358" s="58">
        <v>71.48</v>
      </c>
      <c r="F358" s="58">
        <v>70.01</v>
      </c>
      <c r="G358" s="58">
        <v>71.42</v>
      </c>
      <c r="H358" s="59">
        <v>20317900</v>
      </c>
      <c r="I358" s="46">
        <v>70.51</v>
      </c>
      <c r="K358" s="47">
        <f t="shared" si="71"/>
        <v>0.00829400829400817</v>
      </c>
      <c r="M358" s="29">
        <f t="shared" si="72"/>
        <v>1</v>
      </c>
      <c r="N358" s="108">
        <f t="shared" si="64"/>
        <v>71.54990137811795</v>
      </c>
      <c r="O358" s="108">
        <f t="shared" si="65"/>
        <v>64.84509862188203</v>
      </c>
      <c r="P358" s="27">
        <f t="shared" si="73"/>
        <v>351</v>
      </c>
      <c r="Q358" s="53">
        <f t="shared" si="75"/>
        <v>69.33107894309008</v>
      </c>
      <c r="R358" s="54">
        <f t="shared" si="76"/>
        <v>68.1679192241296</v>
      </c>
      <c r="S358" s="55">
        <f t="shared" si="74"/>
        <v>1.1631597189604719</v>
      </c>
      <c r="T358" s="53">
        <f t="shared" si="66"/>
        <v>68.57002285376223</v>
      </c>
      <c r="U358" s="53">
        <f t="shared" si="67"/>
        <v>67.12647370595408</v>
      </c>
      <c r="V358" s="53">
        <f t="shared" si="68"/>
        <v>65.50158038865371</v>
      </c>
      <c r="X358" s="56">
        <f t="shared" si="69"/>
        <v>70.51</v>
      </c>
      <c r="Y358" s="50"/>
      <c r="AC358" s="7"/>
      <c r="AD358" s="7"/>
      <c r="AE358" s="50"/>
    </row>
    <row r="359" spans="1:31" ht="12.75">
      <c r="A359" s="42">
        <f t="shared" si="70"/>
        <v>352</v>
      </c>
      <c r="C359" s="57">
        <v>39022</v>
      </c>
      <c r="D359" s="58">
        <v>71.58</v>
      </c>
      <c r="E359" s="58">
        <v>71.75</v>
      </c>
      <c r="F359" s="58">
        <v>70.27</v>
      </c>
      <c r="G359" s="58">
        <v>71.06</v>
      </c>
      <c r="H359" s="59">
        <v>18329900</v>
      </c>
      <c r="I359" s="46">
        <v>70.15</v>
      </c>
      <c r="K359" s="47">
        <f t="shared" si="71"/>
        <v>-0.005105658771805355</v>
      </c>
      <c r="M359" s="29">
        <f t="shared" si="72"/>
        <v>0</v>
      </c>
      <c r="N359" s="108">
        <f t="shared" si="64"/>
        <v>71.67584089823464</v>
      </c>
      <c r="O359" s="108">
        <f t="shared" si="65"/>
        <v>65.15815910176536</v>
      </c>
      <c r="P359" s="27">
        <f t="shared" si="73"/>
        <v>352</v>
      </c>
      <c r="Q359" s="53">
        <f t="shared" si="75"/>
        <v>69.45706679799929</v>
      </c>
      <c r="R359" s="54">
        <f t="shared" si="76"/>
        <v>68.31474002234222</v>
      </c>
      <c r="S359" s="55">
        <f t="shared" si="74"/>
        <v>1.142326775657068</v>
      </c>
      <c r="T359" s="53">
        <f t="shared" si="66"/>
        <v>68.72049686768963</v>
      </c>
      <c r="U359" s="53">
        <f t="shared" si="67"/>
        <v>67.24504336454412</v>
      </c>
      <c r="V359" s="53">
        <f t="shared" si="68"/>
        <v>65.59362830174967</v>
      </c>
      <c r="X359" s="56">
        <f t="shared" si="69"/>
        <v>70.15</v>
      </c>
      <c r="Y359" s="50"/>
      <c r="AC359" s="7"/>
      <c r="AD359" s="7"/>
      <c r="AE359" s="50"/>
    </row>
    <row r="360" spans="1:31" ht="12.75">
      <c r="A360" s="42">
        <f t="shared" si="70"/>
        <v>353</v>
      </c>
      <c r="C360" s="57">
        <v>39023</v>
      </c>
      <c r="D360" s="58">
        <v>70.71</v>
      </c>
      <c r="E360" s="58">
        <v>71.36</v>
      </c>
      <c r="F360" s="58">
        <v>70.43</v>
      </c>
      <c r="G360" s="58">
        <v>71.19</v>
      </c>
      <c r="H360" s="59">
        <v>20154500</v>
      </c>
      <c r="I360" s="46">
        <v>70.28</v>
      </c>
      <c r="K360" s="47">
        <f t="shared" si="71"/>
        <v>0.0018531717747682919</v>
      </c>
      <c r="M360" s="29">
        <f t="shared" si="72"/>
        <v>1</v>
      </c>
      <c r="N360" s="108">
        <f t="shared" si="64"/>
        <v>71.83326029957237</v>
      </c>
      <c r="O360" s="108">
        <f t="shared" si="65"/>
        <v>65.38273970042763</v>
      </c>
      <c r="P360" s="27">
        <f t="shared" si="73"/>
        <v>353</v>
      </c>
      <c r="Q360" s="53">
        <f t="shared" si="75"/>
        <v>69.5836719059994</v>
      </c>
      <c r="R360" s="54">
        <f t="shared" si="76"/>
        <v>68.46031483550206</v>
      </c>
      <c r="S360" s="55">
        <f t="shared" si="74"/>
        <v>1.1233570704973346</v>
      </c>
      <c r="T360" s="53">
        <f t="shared" si="66"/>
        <v>68.86902097552871</v>
      </c>
      <c r="U360" s="53">
        <f t="shared" si="67"/>
        <v>67.3640612718169</v>
      </c>
      <c r="V360" s="53">
        <f t="shared" si="68"/>
        <v>65.68642774131898</v>
      </c>
      <c r="X360" s="56">
        <f t="shared" si="69"/>
        <v>70.28</v>
      </c>
      <c r="Y360" s="50"/>
      <c r="AC360" s="7"/>
      <c r="AD360" s="7"/>
      <c r="AE360" s="50"/>
    </row>
    <row r="361" spans="1:31" ht="12.75">
      <c r="A361" s="42">
        <f t="shared" si="70"/>
        <v>354</v>
      </c>
      <c r="C361" s="57">
        <v>39024</v>
      </c>
      <c r="D361" s="58">
        <v>71.44</v>
      </c>
      <c r="E361" s="58">
        <v>72.39</v>
      </c>
      <c r="F361" s="58">
        <v>71.33</v>
      </c>
      <c r="G361" s="58">
        <v>72.15</v>
      </c>
      <c r="H361" s="59">
        <v>25491100</v>
      </c>
      <c r="I361" s="46">
        <v>71.23</v>
      </c>
      <c r="K361" s="47">
        <f t="shared" si="71"/>
        <v>0.013517359134889162</v>
      </c>
      <c r="M361" s="29">
        <f t="shared" si="72"/>
        <v>1</v>
      </c>
      <c r="N361" s="108">
        <f t="shared" si="64"/>
        <v>72.12427903758662</v>
      </c>
      <c r="O361" s="108">
        <f t="shared" si="65"/>
        <v>65.54872096241341</v>
      </c>
      <c r="P361" s="27">
        <f t="shared" si="73"/>
        <v>354</v>
      </c>
      <c r="Q361" s="53">
        <f t="shared" si="75"/>
        <v>69.83695315123026</v>
      </c>
      <c r="R361" s="54">
        <f t="shared" si="76"/>
        <v>68.66547669953894</v>
      </c>
      <c r="S361" s="55">
        <f t="shared" si="74"/>
        <v>1.1714764516913192</v>
      </c>
      <c r="T361" s="53">
        <f t="shared" si="66"/>
        <v>69.09387612071646</v>
      </c>
      <c r="U361" s="53">
        <f t="shared" si="67"/>
        <v>67.5156667121378</v>
      </c>
      <c r="V361" s="53">
        <f t="shared" si="68"/>
        <v>65.79620144941167</v>
      </c>
      <c r="X361" s="56">
        <f t="shared" si="69"/>
        <v>71.23</v>
      </c>
      <c r="Y361" s="50"/>
      <c r="AC361" s="7"/>
      <c r="AD361" s="7"/>
      <c r="AE361" s="50"/>
    </row>
    <row r="362" spans="1:31" ht="12.75">
      <c r="A362" s="42">
        <f t="shared" si="70"/>
        <v>355</v>
      </c>
      <c r="C362" s="57">
        <v>39027</v>
      </c>
      <c r="D362" s="58">
        <v>72.16</v>
      </c>
      <c r="E362" s="58">
        <v>73.05</v>
      </c>
      <c r="F362" s="58">
        <v>71.9</v>
      </c>
      <c r="G362" s="58">
        <v>72.91</v>
      </c>
      <c r="H362" s="59">
        <v>17201800</v>
      </c>
      <c r="I362" s="46">
        <v>71.98</v>
      </c>
      <c r="K362" s="47">
        <f t="shared" si="71"/>
        <v>0.010529271374420945</v>
      </c>
      <c r="M362" s="29">
        <f t="shared" si="72"/>
        <v>1</v>
      </c>
      <c r="N362" s="108">
        <f aca="true" t="shared" si="77" ref="N362:N425">IF($G362&lt;&gt;"",AVERAGE($I343:$I362)+$N$5*STDEVP($I343:$I362),"")</f>
        <v>72.37910635568944</v>
      </c>
      <c r="O362" s="108">
        <f aca="true" t="shared" si="78" ref="O362:O425">IF($G362&lt;&gt;"",AVERAGE($I343:$I362)-$N$5*STDEVP($I343:$I362),"")</f>
        <v>65.92189364431054</v>
      </c>
      <c r="P362" s="27">
        <f t="shared" si="73"/>
        <v>355</v>
      </c>
      <c r="Q362" s="53">
        <f t="shared" si="75"/>
        <v>70.1666526664256</v>
      </c>
      <c r="R362" s="54">
        <f t="shared" si="76"/>
        <v>68.91099694401754</v>
      </c>
      <c r="S362" s="55">
        <f t="shared" si="74"/>
        <v>1.255655722408065</v>
      </c>
      <c r="T362" s="53">
        <f t="shared" si="66"/>
        <v>69.3687450616006</v>
      </c>
      <c r="U362" s="53">
        <f t="shared" si="67"/>
        <v>67.69073860577946</v>
      </c>
      <c r="V362" s="53">
        <f t="shared" si="68"/>
        <v>65.91865290585896</v>
      </c>
      <c r="X362" s="56">
        <f t="shared" si="69"/>
        <v>71.98</v>
      </c>
      <c r="Y362" s="50"/>
      <c r="AC362" s="7"/>
      <c r="AD362" s="7"/>
      <c r="AE362" s="50"/>
    </row>
    <row r="363" spans="1:31" ht="12.75">
      <c r="A363" s="42">
        <f t="shared" si="70"/>
        <v>356</v>
      </c>
      <c r="C363" s="57">
        <v>39028</v>
      </c>
      <c r="D363" s="58">
        <v>72.91</v>
      </c>
      <c r="E363" s="58">
        <v>73.19</v>
      </c>
      <c r="F363" s="58">
        <v>72.18</v>
      </c>
      <c r="G363" s="58">
        <v>72.53</v>
      </c>
      <c r="H363" s="59">
        <v>20127000</v>
      </c>
      <c r="I363" s="46">
        <v>71.6</v>
      </c>
      <c r="K363" s="47">
        <f t="shared" si="71"/>
        <v>-0.005279244234509761</v>
      </c>
      <c r="M363" s="29">
        <f t="shared" si="72"/>
        <v>0</v>
      </c>
      <c r="N363" s="108">
        <f t="shared" si="77"/>
        <v>72.53879214634361</v>
      </c>
      <c r="O363" s="108">
        <f t="shared" si="78"/>
        <v>66.28820785365639</v>
      </c>
      <c r="P363" s="27">
        <f t="shared" si="73"/>
        <v>356</v>
      </c>
      <c r="Q363" s="53">
        <f t="shared" si="75"/>
        <v>70.38716764082166</v>
      </c>
      <c r="R363" s="54">
        <f t="shared" si="76"/>
        <v>69.1101823555718</v>
      </c>
      <c r="S363" s="55">
        <f t="shared" si="74"/>
        <v>1.2769852852498644</v>
      </c>
      <c r="T363" s="53">
        <f t="shared" si="66"/>
        <v>69.58124553192435</v>
      </c>
      <c r="U363" s="53">
        <f t="shared" si="67"/>
        <v>67.84404297418027</v>
      </c>
      <c r="V363" s="53">
        <f t="shared" si="68"/>
        <v>66.03115482851523</v>
      </c>
      <c r="X363" s="56">
        <f t="shared" si="69"/>
        <v>71.6</v>
      </c>
      <c r="Y363" s="50"/>
      <c r="AC363" s="7"/>
      <c r="AD363" s="7"/>
      <c r="AE363" s="50"/>
    </row>
    <row r="364" spans="1:31" ht="12.75">
      <c r="A364" s="42">
        <f t="shared" si="70"/>
        <v>357</v>
      </c>
      <c r="C364" s="57">
        <v>39029</v>
      </c>
      <c r="D364" s="58">
        <v>72.53</v>
      </c>
      <c r="E364" s="58">
        <v>74.2</v>
      </c>
      <c r="F364" s="58">
        <v>72.23</v>
      </c>
      <c r="G364" s="58">
        <v>74.13</v>
      </c>
      <c r="H364" s="59">
        <v>22355800</v>
      </c>
      <c r="I364" s="46">
        <v>73.18</v>
      </c>
      <c r="K364" s="47">
        <f t="shared" si="71"/>
        <v>0.022067039106145492</v>
      </c>
      <c r="M364" s="29">
        <f t="shared" si="72"/>
        <v>1</v>
      </c>
      <c r="N364" s="108">
        <f t="shared" si="77"/>
        <v>72.83061291703666</v>
      </c>
      <c r="O364" s="108">
        <f t="shared" si="78"/>
        <v>66.74638708296334</v>
      </c>
      <c r="P364" s="27">
        <f t="shared" si="73"/>
        <v>357</v>
      </c>
      <c r="Q364" s="53">
        <f t="shared" si="75"/>
        <v>70.81683415761833</v>
      </c>
      <c r="R364" s="54">
        <f t="shared" si="76"/>
        <v>69.41165032923314</v>
      </c>
      <c r="S364" s="55">
        <f t="shared" si="74"/>
        <v>1.4051838283851907</v>
      </c>
      <c r="T364" s="53">
        <f t="shared" si="66"/>
        <v>69.92398405269347</v>
      </c>
      <c r="U364" s="53">
        <f t="shared" si="67"/>
        <v>68.0532961908791</v>
      </c>
      <c r="V364" s="53">
        <f t="shared" si="68"/>
        <v>66.17271611903968</v>
      </c>
      <c r="X364" s="56">
        <f t="shared" si="69"/>
        <v>73.18</v>
      </c>
      <c r="Y364" s="50"/>
      <c r="AC364" s="7"/>
      <c r="AD364" s="7"/>
      <c r="AE364" s="50"/>
    </row>
    <row r="365" spans="1:31" ht="12.75">
      <c r="A365" s="42">
        <f t="shared" si="70"/>
        <v>358</v>
      </c>
      <c r="C365" s="57">
        <v>39030</v>
      </c>
      <c r="D365" s="58">
        <v>74.2</v>
      </c>
      <c r="E365" s="58">
        <v>74.8</v>
      </c>
      <c r="F365" s="58">
        <v>73.65</v>
      </c>
      <c r="G365" s="58">
        <v>74.61</v>
      </c>
      <c r="H365" s="59">
        <v>21475900</v>
      </c>
      <c r="I365" s="46">
        <v>73.97</v>
      </c>
      <c r="K365" s="47">
        <f t="shared" si="71"/>
        <v>0.010795299262093438</v>
      </c>
      <c r="M365" s="29">
        <f t="shared" si="72"/>
        <v>1</v>
      </c>
      <c r="N365" s="108">
        <f t="shared" si="77"/>
        <v>73.37666288113134</v>
      </c>
      <c r="O365" s="108">
        <f t="shared" si="78"/>
        <v>66.91933711886865</v>
      </c>
      <c r="P365" s="27">
        <f t="shared" si="73"/>
        <v>358</v>
      </c>
      <c r="Q365" s="53">
        <f t="shared" si="75"/>
        <v>71.30193659490781</v>
      </c>
      <c r="R365" s="54">
        <f t="shared" si="76"/>
        <v>69.74930586040107</v>
      </c>
      <c r="S365" s="55">
        <f t="shared" si="74"/>
        <v>1.5526307345067494</v>
      </c>
      <c r="T365" s="53">
        <f t="shared" si="66"/>
        <v>70.3093189048179</v>
      </c>
      <c r="U365" s="53">
        <f t="shared" si="67"/>
        <v>68.28532379123679</v>
      </c>
      <c r="V365" s="53">
        <f t="shared" si="68"/>
        <v>66.3271177800488</v>
      </c>
      <c r="X365" s="56">
        <f t="shared" si="69"/>
        <v>73.97</v>
      </c>
      <c r="Y365" s="50"/>
      <c r="AC365" s="7"/>
      <c r="AD365" s="7"/>
      <c r="AE365" s="50"/>
    </row>
    <row r="366" spans="1:31" ht="12.75">
      <c r="A366" s="42">
        <f t="shared" si="70"/>
        <v>359</v>
      </c>
      <c r="C366" s="57">
        <v>39031</v>
      </c>
      <c r="D366" s="58">
        <v>74.55</v>
      </c>
      <c r="E366" s="58">
        <v>74.8</v>
      </c>
      <c r="F366" s="58">
        <v>74.05</v>
      </c>
      <c r="G366" s="58">
        <v>74.42</v>
      </c>
      <c r="H366" s="59">
        <v>18387400</v>
      </c>
      <c r="I366" s="46">
        <v>73.79</v>
      </c>
      <c r="K366" s="47">
        <f t="shared" si="71"/>
        <v>-0.0024334189536296957</v>
      </c>
      <c r="M366" s="29">
        <f t="shared" si="72"/>
        <v>0</v>
      </c>
      <c r="N366" s="108">
        <f t="shared" si="77"/>
        <v>73.82344750107718</v>
      </c>
      <c r="O366" s="108">
        <f t="shared" si="78"/>
        <v>67.09955249892279</v>
      </c>
      <c r="P366" s="27">
        <f t="shared" si="73"/>
        <v>359</v>
      </c>
      <c r="Q366" s="53">
        <f t="shared" si="75"/>
        <v>71.68471558030662</v>
      </c>
      <c r="R366" s="54">
        <f t="shared" si="76"/>
        <v>70.04861653740839</v>
      </c>
      <c r="S366" s="55">
        <f t="shared" si="74"/>
        <v>1.6360990428982234</v>
      </c>
      <c r="T366" s="53">
        <f t="shared" si="66"/>
        <v>70.6408123424543</v>
      </c>
      <c r="U366" s="53">
        <f t="shared" si="67"/>
        <v>68.5011934464824</v>
      </c>
      <c r="V366" s="53">
        <f t="shared" si="68"/>
        <v>66.47489762598842</v>
      </c>
      <c r="X366" s="56">
        <f t="shared" si="69"/>
        <v>73.79</v>
      </c>
      <c r="Y366" s="50"/>
      <c r="AC366" s="7"/>
      <c r="AD366" s="7"/>
      <c r="AE366" s="50"/>
    </row>
    <row r="367" spans="1:31" ht="12.75">
      <c r="A367" s="42">
        <f t="shared" si="70"/>
        <v>360</v>
      </c>
      <c r="C367" s="57">
        <v>39034</v>
      </c>
      <c r="D367" s="58">
        <v>74.1</v>
      </c>
      <c r="E367" s="58">
        <v>74.85</v>
      </c>
      <c r="F367" s="58">
        <v>73.87</v>
      </c>
      <c r="G367" s="58">
        <v>74.43</v>
      </c>
      <c r="H367" s="59">
        <v>17385000</v>
      </c>
      <c r="I367" s="46">
        <v>73.8</v>
      </c>
      <c r="K367" s="47">
        <f t="shared" si="71"/>
        <v>0.0001355197181187595</v>
      </c>
      <c r="M367" s="29">
        <f t="shared" si="72"/>
        <v>1</v>
      </c>
      <c r="N367" s="108">
        <f t="shared" si="77"/>
        <v>74.28676450726454</v>
      </c>
      <c r="O367" s="108">
        <f t="shared" si="78"/>
        <v>67.12223549273543</v>
      </c>
      <c r="P367" s="27">
        <f t="shared" si="73"/>
        <v>360</v>
      </c>
      <c r="Q367" s="53">
        <f t="shared" si="75"/>
        <v>72.01014395256713</v>
      </c>
      <c r="R367" s="54">
        <f t="shared" si="76"/>
        <v>70.32649679389667</v>
      </c>
      <c r="S367" s="55">
        <f t="shared" si="74"/>
        <v>1.6836471586704675</v>
      </c>
      <c r="T367" s="53">
        <f t="shared" si="66"/>
        <v>70.94168735745865</v>
      </c>
      <c r="U367" s="53">
        <f t="shared" si="67"/>
        <v>68.70898978191447</v>
      </c>
      <c r="V367" s="53">
        <f t="shared" si="68"/>
        <v>66.61994915814707</v>
      </c>
      <c r="X367" s="56">
        <f t="shared" si="69"/>
        <v>73.8</v>
      </c>
      <c r="Y367" s="50"/>
      <c r="AC367" s="7"/>
      <c r="AD367" s="7"/>
      <c r="AE367" s="50"/>
    </row>
    <row r="368" spans="1:31" ht="12.75">
      <c r="A368" s="42">
        <f t="shared" si="70"/>
        <v>361</v>
      </c>
      <c r="C368" s="57">
        <v>39035</v>
      </c>
      <c r="D368" s="58">
        <v>74.43</v>
      </c>
      <c r="E368" s="58">
        <v>74.66</v>
      </c>
      <c r="F368" s="58">
        <v>73.75</v>
      </c>
      <c r="G368" s="58">
        <v>74.45</v>
      </c>
      <c r="H368" s="59">
        <v>17748400</v>
      </c>
      <c r="I368" s="46">
        <v>73.82</v>
      </c>
      <c r="K368" s="47">
        <f t="shared" si="71"/>
        <v>0.0002710027100270018</v>
      </c>
      <c r="M368" s="29">
        <f t="shared" si="72"/>
        <v>1</v>
      </c>
      <c r="N368" s="108">
        <f t="shared" si="77"/>
        <v>74.64898080576619</v>
      </c>
      <c r="O368" s="108">
        <f t="shared" si="78"/>
        <v>67.2900191942338</v>
      </c>
      <c r="P368" s="27">
        <f t="shared" si="73"/>
        <v>361</v>
      </c>
      <c r="Q368" s="53">
        <f t="shared" si="75"/>
        <v>72.28858334447989</v>
      </c>
      <c r="R368" s="54">
        <f t="shared" si="76"/>
        <v>70.58527480916358</v>
      </c>
      <c r="S368" s="55">
        <f t="shared" si="74"/>
        <v>1.7033085353163102</v>
      </c>
      <c r="T368" s="53">
        <f t="shared" si="66"/>
        <v>71.21581237103402</v>
      </c>
      <c r="U368" s="53">
        <f t="shared" si="67"/>
        <v>68.90942155517273</v>
      </c>
      <c r="V368" s="53">
        <f t="shared" si="68"/>
        <v>66.76252442234217</v>
      </c>
      <c r="X368" s="56">
        <f t="shared" si="69"/>
        <v>73.82</v>
      </c>
      <c r="Y368" s="50"/>
      <c r="AC368" s="7"/>
      <c r="AD368" s="7"/>
      <c r="AE368" s="50"/>
    </row>
    <row r="369" spans="1:31" ht="12.75">
      <c r="A369" s="42">
        <f t="shared" si="70"/>
        <v>362</v>
      </c>
      <c r="C369" s="57">
        <v>39036</v>
      </c>
      <c r="D369" s="58">
        <v>74</v>
      </c>
      <c r="E369" s="58">
        <v>74.93</v>
      </c>
      <c r="F369" s="58">
        <v>74</v>
      </c>
      <c r="G369" s="58">
        <v>74.8</v>
      </c>
      <c r="H369" s="59">
        <v>20348900</v>
      </c>
      <c r="I369" s="46">
        <v>74.16</v>
      </c>
      <c r="K369" s="47">
        <f t="shared" si="71"/>
        <v>0.004605797886751528</v>
      </c>
      <c r="M369" s="29">
        <f t="shared" si="72"/>
        <v>1</v>
      </c>
      <c r="N369" s="108">
        <f t="shared" si="77"/>
        <v>74.97591309662589</v>
      </c>
      <c r="O369" s="108">
        <f t="shared" si="78"/>
        <v>67.5510869033741</v>
      </c>
      <c r="P369" s="27">
        <f t="shared" si="73"/>
        <v>362</v>
      </c>
      <c r="Q369" s="53">
        <f t="shared" si="75"/>
        <v>72.5764935991753</v>
      </c>
      <c r="R369" s="54">
        <f t="shared" si="76"/>
        <v>70.85006926774406</v>
      </c>
      <c r="S369" s="55">
        <f t="shared" si="74"/>
        <v>1.7264243314312324</v>
      </c>
      <c r="T369" s="53">
        <f t="shared" si="66"/>
        <v>71.4962111928403</v>
      </c>
      <c r="U369" s="53">
        <f t="shared" si="67"/>
        <v>69.11532659222478</v>
      </c>
      <c r="V369" s="53">
        <f t="shared" si="68"/>
        <v>66.90900908724629</v>
      </c>
      <c r="X369" s="56">
        <f t="shared" si="69"/>
        <v>74.16</v>
      </c>
      <c r="Y369" s="50"/>
      <c r="AC369" s="7"/>
      <c r="AD369" s="7"/>
      <c r="AE369" s="50"/>
    </row>
    <row r="370" spans="1:31" ht="12.75">
      <c r="A370" s="42">
        <f t="shared" si="70"/>
        <v>363</v>
      </c>
      <c r="C370" s="57">
        <v>39037</v>
      </c>
      <c r="D370" s="58">
        <v>74.95</v>
      </c>
      <c r="E370" s="58">
        <v>74.97</v>
      </c>
      <c r="F370" s="58">
        <v>72.61</v>
      </c>
      <c r="G370" s="58">
        <v>72.67</v>
      </c>
      <c r="H370" s="59">
        <v>22294100</v>
      </c>
      <c r="I370" s="46">
        <v>72.05</v>
      </c>
      <c r="K370" s="47">
        <f t="shared" si="71"/>
        <v>-0.028451995685005338</v>
      </c>
      <c r="M370" s="29">
        <f t="shared" si="72"/>
        <v>0</v>
      </c>
      <c r="N370" s="108">
        <f t="shared" si="77"/>
        <v>74.97759198558256</v>
      </c>
      <c r="O370" s="108">
        <f t="shared" si="78"/>
        <v>67.87040801441745</v>
      </c>
      <c r="P370" s="27">
        <f t="shared" si="73"/>
        <v>363</v>
      </c>
      <c r="Q370" s="53">
        <f t="shared" si="75"/>
        <v>72.49549458391756</v>
      </c>
      <c r="R370" s="54">
        <f t="shared" si="76"/>
        <v>70.93895302568895</v>
      </c>
      <c r="S370" s="55">
        <f t="shared" si="74"/>
        <v>1.5565415582286164</v>
      </c>
      <c r="T370" s="53">
        <f t="shared" si="66"/>
        <v>71.54895298399838</v>
      </c>
      <c r="U370" s="53">
        <f t="shared" si="67"/>
        <v>69.23041182390224</v>
      </c>
      <c r="V370" s="53">
        <f t="shared" si="68"/>
        <v>67.01081088749883</v>
      </c>
      <c r="X370" s="56">
        <f t="shared" si="69"/>
        <v>72.05</v>
      </c>
      <c r="Y370" s="50"/>
      <c r="AC370" s="7"/>
      <c r="AD370" s="7"/>
      <c r="AE370" s="50"/>
    </row>
    <row r="371" spans="1:31" ht="12.75">
      <c r="A371" s="42">
        <f t="shared" si="70"/>
        <v>364</v>
      </c>
      <c r="C371" s="57">
        <v>39038</v>
      </c>
      <c r="D371" s="58">
        <v>71.95</v>
      </c>
      <c r="E371" s="58">
        <v>73.18</v>
      </c>
      <c r="F371" s="58">
        <v>71.76</v>
      </c>
      <c r="G371" s="58">
        <v>73.08</v>
      </c>
      <c r="H371" s="59">
        <v>25813500</v>
      </c>
      <c r="I371" s="46">
        <v>72.46</v>
      </c>
      <c r="K371" s="47">
        <f t="shared" si="71"/>
        <v>0.005690492713393391</v>
      </c>
      <c r="M371" s="29">
        <f t="shared" si="72"/>
        <v>1</v>
      </c>
      <c r="N371" s="108">
        <f t="shared" si="77"/>
        <v>74.9562052600042</v>
      </c>
      <c r="O371" s="108">
        <f t="shared" si="78"/>
        <v>68.27179473999581</v>
      </c>
      <c r="P371" s="27">
        <f t="shared" si="73"/>
        <v>364</v>
      </c>
      <c r="Q371" s="53">
        <f t="shared" si="75"/>
        <v>72.49003387869948</v>
      </c>
      <c r="R371" s="54">
        <f t="shared" si="76"/>
        <v>71.05162317193421</v>
      </c>
      <c r="S371" s="55">
        <f t="shared" si="74"/>
        <v>1.4384107067652678</v>
      </c>
      <c r="T371" s="53">
        <f t="shared" si="66"/>
        <v>71.63571936647472</v>
      </c>
      <c r="U371" s="53">
        <f t="shared" si="67"/>
        <v>69.35706234061196</v>
      </c>
      <c r="V371" s="53">
        <f t="shared" si="68"/>
        <v>67.11871562239985</v>
      </c>
      <c r="X371" s="56">
        <f t="shared" si="69"/>
        <v>72.46</v>
      </c>
      <c r="Y371" s="50"/>
      <c r="AC371" s="7"/>
      <c r="AD371" s="7"/>
      <c r="AE371" s="50"/>
    </row>
    <row r="372" spans="1:31" ht="12.75">
      <c r="A372" s="42">
        <f t="shared" si="70"/>
        <v>365</v>
      </c>
      <c r="C372" s="57">
        <v>39041</v>
      </c>
      <c r="D372" s="58">
        <v>72.55</v>
      </c>
      <c r="E372" s="58">
        <v>73.26</v>
      </c>
      <c r="F372" s="58">
        <v>72.3</v>
      </c>
      <c r="G372" s="58">
        <v>72.43</v>
      </c>
      <c r="H372" s="59">
        <v>19025000</v>
      </c>
      <c r="I372" s="46">
        <v>71.81</v>
      </c>
      <c r="K372" s="47">
        <f t="shared" si="71"/>
        <v>-0.008970466464256033</v>
      </c>
      <c r="M372" s="29">
        <f t="shared" si="72"/>
        <v>0</v>
      </c>
      <c r="N372" s="108">
        <f t="shared" si="77"/>
        <v>74.87670524461677</v>
      </c>
      <c r="O372" s="108">
        <f t="shared" si="78"/>
        <v>68.63029475538323</v>
      </c>
      <c r="P372" s="27">
        <f t="shared" si="73"/>
        <v>365</v>
      </c>
      <c r="Q372" s="53">
        <f t="shared" si="75"/>
        <v>72.38541328197648</v>
      </c>
      <c r="R372" s="54">
        <f t="shared" si="76"/>
        <v>71.10779923327242</v>
      </c>
      <c r="S372" s="55">
        <f t="shared" si="74"/>
        <v>1.2776140487040664</v>
      </c>
      <c r="T372" s="53">
        <f t="shared" si="66"/>
        <v>71.65231752204855</v>
      </c>
      <c r="U372" s="53">
        <f t="shared" si="67"/>
        <v>69.45325597431345</v>
      </c>
      <c r="V372" s="53">
        <f t="shared" si="68"/>
        <v>67.21161234274835</v>
      </c>
      <c r="X372" s="56">
        <f t="shared" si="69"/>
        <v>71.81</v>
      </c>
      <c r="Y372" s="50"/>
      <c r="AC372" s="7"/>
      <c r="AD372" s="7"/>
      <c r="AE372" s="50"/>
    </row>
    <row r="373" spans="1:31" ht="12.75">
      <c r="A373" s="42">
        <f t="shared" si="70"/>
        <v>366</v>
      </c>
      <c r="C373" s="57">
        <v>39042</v>
      </c>
      <c r="D373" s="58">
        <v>72.77</v>
      </c>
      <c r="E373" s="58">
        <v>73.53</v>
      </c>
      <c r="F373" s="58">
        <v>72.49</v>
      </c>
      <c r="G373" s="58">
        <v>73.39</v>
      </c>
      <c r="H373" s="59">
        <v>13301100</v>
      </c>
      <c r="I373" s="46">
        <v>72.76</v>
      </c>
      <c r="K373" s="47">
        <f t="shared" si="71"/>
        <v>0.013229355243002505</v>
      </c>
      <c r="M373" s="29">
        <f t="shared" si="72"/>
        <v>1</v>
      </c>
      <c r="N373" s="108">
        <f t="shared" si="77"/>
        <v>74.82234900680389</v>
      </c>
      <c r="O373" s="108">
        <f t="shared" si="78"/>
        <v>69.06065099319609</v>
      </c>
      <c r="P373" s="27">
        <f t="shared" si="73"/>
        <v>366</v>
      </c>
      <c r="Q373" s="53">
        <f t="shared" si="75"/>
        <v>72.44304200782625</v>
      </c>
      <c r="R373" s="54">
        <f t="shared" si="76"/>
        <v>71.23018447525223</v>
      </c>
      <c r="S373" s="55">
        <f t="shared" si="74"/>
        <v>1.21285753257402</v>
      </c>
      <c r="T373" s="53">
        <f t="shared" si="66"/>
        <v>71.75781109137726</v>
      </c>
      <c r="U373" s="53">
        <f t="shared" si="67"/>
        <v>69.58293221061489</v>
      </c>
      <c r="V373" s="53">
        <f t="shared" si="68"/>
        <v>67.32148140526819</v>
      </c>
      <c r="X373" s="56">
        <f t="shared" si="69"/>
        <v>72.76</v>
      </c>
      <c r="Y373" s="50"/>
      <c r="AC373" s="7"/>
      <c r="AD373" s="7"/>
      <c r="AE373" s="50"/>
    </row>
    <row r="374" spans="1:31" ht="12.75">
      <c r="A374" s="42">
        <f t="shared" si="70"/>
        <v>367</v>
      </c>
      <c r="C374" s="57">
        <v>39043</v>
      </c>
      <c r="D374" s="58">
        <v>73.02</v>
      </c>
      <c r="E374" s="58">
        <v>73.53</v>
      </c>
      <c r="F374" s="58">
        <v>72.12</v>
      </c>
      <c r="G374" s="58">
        <v>72.91</v>
      </c>
      <c r="H374" s="59">
        <v>11902600</v>
      </c>
      <c r="I374" s="46">
        <v>72.29</v>
      </c>
      <c r="K374" s="47">
        <f t="shared" si="71"/>
        <v>-0.006459593183067658</v>
      </c>
      <c r="M374" s="29">
        <f t="shared" si="72"/>
        <v>0</v>
      </c>
      <c r="N374" s="108">
        <f t="shared" si="77"/>
        <v>74.80733742491772</v>
      </c>
      <c r="O374" s="108">
        <f t="shared" si="78"/>
        <v>69.29466257508228</v>
      </c>
      <c r="P374" s="27">
        <f t="shared" si="73"/>
        <v>367</v>
      </c>
      <c r="Q374" s="53">
        <f t="shared" si="75"/>
        <v>72.41949708354528</v>
      </c>
      <c r="R374" s="54">
        <f t="shared" si="76"/>
        <v>71.30868932893725</v>
      </c>
      <c r="S374" s="55">
        <f t="shared" si="74"/>
        <v>1.1108077546080324</v>
      </c>
      <c r="T374" s="53">
        <f t="shared" si="66"/>
        <v>71.80849574934133</v>
      </c>
      <c r="U374" s="53">
        <f t="shared" si="67"/>
        <v>69.68909173176723</v>
      </c>
      <c r="V374" s="53">
        <f t="shared" si="68"/>
        <v>67.41986791209456</v>
      </c>
      <c r="X374" s="56">
        <f t="shared" si="69"/>
        <v>72.29</v>
      </c>
      <c r="Y374" s="50"/>
      <c r="AC374" s="7"/>
      <c r="AD374" s="7"/>
      <c r="AE374" s="50"/>
    </row>
    <row r="375" spans="1:31" ht="12.75">
      <c r="A375" s="42">
        <f t="shared" si="70"/>
        <v>368</v>
      </c>
      <c r="C375" s="57">
        <v>39045</v>
      </c>
      <c r="D375" s="58">
        <v>71.9</v>
      </c>
      <c r="E375" s="58">
        <v>72.82</v>
      </c>
      <c r="F375" s="58">
        <v>71.85</v>
      </c>
      <c r="G375" s="58">
        <v>72.38</v>
      </c>
      <c r="H375" s="59">
        <v>5568500</v>
      </c>
      <c r="I375" s="46">
        <v>71.76</v>
      </c>
      <c r="K375" s="47">
        <f t="shared" si="71"/>
        <v>-0.007331581131553522</v>
      </c>
      <c r="M375" s="29">
        <f t="shared" si="72"/>
        <v>0</v>
      </c>
      <c r="N375" s="108">
        <f t="shared" si="77"/>
        <v>74.79436354420794</v>
      </c>
      <c r="O375" s="108">
        <f t="shared" si="78"/>
        <v>69.41363645579206</v>
      </c>
      <c r="P375" s="27">
        <f t="shared" si="73"/>
        <v>368</v>
      </c>
      <c r="Q375" s="53">
        <f t="shared" si="75"/>
        <v>72.31803599376909</v>
      </c>
      <c r="R375" s="54">
        <f t="shared" si="76"/>
        <v>71.34211974901598</v>
      </c>
      <c r="S375" s="55">
        <f t="shared" si="74"/>
        <v>0.9759162447531082</v>
      </c>
      <c r="T375" s="53">
        <f t="shared" si="66"/>
        <v>71.80387710654692</v>
      </c>
      <c r="U375" s="53">
        <f t="shared" si="67"/>
        <v>69.77030382071754</v>
      </c>
      <c r="V375" s="53">
        <f t="shared" si="68"/>
        <v>67.50581112175605</v>
      </c>
      <c r="X375" s="56">
        <f t="shared" si="69"/>
        <v>71.76</v>
      </c>
      <c r="Y375" s="50"/>
      <c r="AC375" s="7"/>
      <c r="AD375" s="7"/>
      <c r="AE375" s="50"/>
    </row>
    <row r="376" spans="1:31" ht="12.75">
      <c r="A376" s="42">
        <f t="shared" si="70"/>
        <v>369</v>
      </c>
      <c r="C376" s="57">
        <v>39048</v>
      </c>
      <c r="D376" s="58">
        <v>72.29</v>
      </c>
      <c r="E376" s="58">
        <v>73.18</v>
      </c>
      <c r="F376" s="58">
        <v>72.14</v>
      </c>
      <c r="G376" s="58">
        <v>72.47</v>
      </c>
      <c r="H376" s="59">
        <v>18962300</v>
      </c>
      <c r="I376" s="46">
        <v>71.85</v>
      </c>
      <c r="K376" s="47">
        <f t="shared" si="71"/>
        <v>0.0012541806020065493</v>
      </c>
      <c r="M376" s="29">
        <f t="shared" si="72"/>
        <v>1</v>
      </c>
      <c r="N376" s="108">
        <f t="shared" si="77"/>
        <v>74.76728327940035</v>
      </c>
      <c r="O376" s="108">
        <f t="shared" si="78"/>
        <v>69.57071672059962</v>
      </c>
      <c r="P376" s="27">
        <f t="shared" si="73"/>
        <v>369</v>
      </c>
      <c r="Q376" s="53">
        <f t="shared" si="75"/>
        <v>72.24603045626615</v>
      </c>
      <c r="R376" s="54">
        <f t="shared" si="76"/>
        <v>71.37974050834814</v>
      </c>
      <c r="S376" s="55">
        <f t="shared" si="74"/>
        <v>0.8662899479180197</v>
      </c>
      <c r="T376" s="53">
        <f t="shared" si="66"/>
        <v>71.80826976306626</v>
      </c>
      <c r="U376" s="53">
        <f t="shared" si="67"/>
        <v>69.85186053363059</v>
      </c>
      <c r="V376" s="53">
        <f t="shared" si="68"/>
        <v>67.59183466389949</v>
      </c>
      <c r="X376" s="56">
        <f t="shared" si="69"/>
        <v>71.85</v>
      </c>
      <c r="Y376" s="50"/>
      <c r="AC376" s="7"/>
      <c r="AD376" s="7"/>
      <c r="AE376" s="50"/>
    </row>
    <row r="377" spans="1:31" ht="12.75">
      <c r="A377" s="42">
        <f t="shared" si="70"/>
        <v>370</v>
      </c>
      <c r="C377" s="57">
        <v>39049</v>
      </c>
      <c r="D377" s="58">
        <v>72.65</v>
      </c>
      <c r="E377" s="58">
        <v>74.25</v>
      </c>
      <c r="F377" s="58">
        <v>72.65</v>
      </c>
      <c r="G377" s="58">
        <v>74.16</v>
      </c>
      <c r="H377" s="59">
        <v>19350600</v>
      </c>
      <c r="I377" s="46">
        <v>73.53</v>
      </c>
      <c r="K377" s="47">
        <f t="shared" si="71"/>
        <v>0.023382045929018824</v>
      </c>
      <c r="M377" s="29">
        <f t="shared" si="72"/>
        <v>1</v>
      </c>
      <c r="N377" s="108">
        <f t="shared" si="77"/>
        <v>74.79630790870439</v>
      </c>
      <c r="O377" s="108">
        <f t="shared" si="78"/>
        <v>69.90169209129559</v>
      </c>
      <c r="P377" s="27">
        <f t="shared" si="73"/>
        <v>370</v>
      </c>
      <c r="Q377" s="53">
        <f t="shared" si="75"/>
        <v>72.44356423222521</v>
      </c>
      <c r="R377" s="54">
        <f t="shared" si="76"/>
        <v>71.53901898921124</v>
      </c>
      <c r="S377" s="55">
        <f t="shared" si="74"/>
        <v>0.9045452430139704</v>
      </c>
      <c r="T377" s="53">
        <f t="shared" si="66"/>
        <v>71.97224407134566</v>
      </c>
      <c r="U377" s="53">
        <f t="shared" si="67"/>
        <v>69.99610129701763</v>
      </c>
      <c r="V377" s="53">
        <f t="shared" si="68"/>
        <v>67.70942209629752</v>
      </c>
      <c r="X377" s="56">
        <f t="shared" si="69"/>
        <v>73.53</v>
      </c>
      <c r="Y377" s="50"/>
      <c r="AC377" s="7"/>
      <c r="AD377" s="7"/>
      <c r="AE377" s="50"/>
    </row>
    <row r="378" spans="1:31" ht="12.75">
      <c r="A378" s="42">
        <f t="shared" si="70"/>
        <v>371</v>
      </c>
      <c r="C378" s="57">
        <v>39050</v>
      </c>
      <c r="D378" s="58">
        <v>74.3</v>
      </c>
      <c r="E378" s="58">
        <v>76.44</v>
      </c>
      <c r="F378" s="58">
        <v>74.17</v>
      </c>
      <c r="G378" s="58">
        <v>76.03</v>
      </c>
      <c r="H378" s="59">
        <v>24851700</v>
      </c>
      <c r="I378" s="46">
        <v>75.38</v>
      </c>
      <c r="K378" s="47">
        <f t="shared" si="71"/>
        <v>0.025159798721610116</v>
      </c>
      <c r="M378" s="29">
        <f t="shared" si="72"/>
        <v>1</v>
      </c>
      <c r="N378" s="108">
        <f t="shared" si="77"/>
        <v>75.22178792641752</v>
      </c>
      <c r="O378" s="108">
        <f t="shared" si="78"/>
        <v>69.96321207358248</v>
      </c>
      <c r="P378" s="27">
        <f t="shared" si="73"/>
        <v>371</v>
      </c>
      <c r="Q378" s="53">
        <f t="shared" si="75"/>
        <v>72.89532358111364</v>
      </c>
      <c r="R378" s="54">
        <f t="shared" si="76"/>
        <v>71.82353610112152</v>
      </c>
      <c r="S378" s="55">
        <f t="shared" si="74"/>
        <v>1.0717874799921248</v>
      </c>
      <c r="T378" s="53">
        <f t="shared" si="66"/>
        <v>72.29679225502703</v>
      </c>
      <c r="U378" s="53">
        <f t="shared" si="67"/>
        <v>70.20723457948753</v>
      </c>
      <c r="V378" s="53">
        <f t="shared" si="68"/>
        <v>67.861314728054</v>
      </c>
      <c r="X378" s="56">
        <f t="shared" si="69"/>
        <v>75.38</v>
      </c>
      <c r="Y378" s="50"/>
      <c r="AC378" s="7"/>
      <c r="AD378" s="7"/>
      <c r="AE378" s="50"/>
    </row>
    <row r="379" spans="1:31" ht="12.75">
      <c r="A379" s="42">
        <f t="shared" si="70"/>
        <v>372</v>
      </c>
      <c r="C379" s="57">
        <v>39051</v>
      </c>
      <c r="D379" s="58">
        <v>76.42</v>
      </c>
      <c r="E379" s="58">
        <v>77.37</v>
      </c>
      <c r="F379" s="58">
        <v>76.05</v>
      </c>
      <c r="G379" s="58">
        <v>76.81</v>
      </c>
      <c r="H379" s="59">
        <v>27330900</v>
      </c>
      <c r="I379" s="46">
        <v>76.16</v>
      </c>
      <c r="K379" s="47">
        <f t="shared" si="71"/>
        <v>0.010347572300344998</v>
      </c>
      <c r="M379" s="29">
        <f t="shared" si="72"/>
        <v>1</v>
      </c>
      <c r="N379" s="108">
        <f t="shared" si="77"/>
        <v>75.70444162308434</v>
      </c>
      <c r="O379" s="108">
        <f t="shared" si="78"/>
        <v>70.08155837691567</v>
      </c>
      <c r="P379" s="27">
        <f t="shared" si="73"/>
        <v>372</v>
      </c>
      <c r="Q379" s="53">
        <f t="shared" si="75"/>
        <v>73.39758149171155</v>
      </c>
      <c r="R379" s="54">
        <f t="shared" si="76"/>
        <v>72.14475564918659</v>
      </c>
      <c r="S379" s="55">
        <f t="shared" si="74"/>
        <v>1.252825842524956</v>
      </c>
      <c r="T379" s="53">
        <f t="shared" si="66"/>
        <v>72.6647168021673</v>
      </c>
      <c r="U379" s="53">
        <f t="shared" si="67"/>
        <v>70.4406763606841</v>
      </c>
      <c r="V379" s="53">
        <f t="shared" si="68"/>
        <v>68.02564512947868</v>
      </c>
      <c r="X379" s="56">
        <f t="shared" si="69"/>
        <v>76.16</v>
      </c>
      <c r="Y379" s="50"/>
      <c r="AC379" s="7"/>
      <c r="AD379" s="7"/>
      <c r="AE379" s="50"/>
    </row>
    <row r="380" spans="1:31" ht="12.75">
      <c r="A380" s="42">
        <f t="shared" si="70"/>
        <v>373</v>
      </c>
      <c r="C380" s="57">
        <v>39052</v>
      </c>
      <c r="D380" s="58">
        <v>76.78</v>
      </c>
      <c r="E380" s="58">
        <v>77.5</v>
      </c>
      <c r="F380" s="58">
        <v>75.81</v>
      </c>
      <c r="G380" s="58">
        <v>77.2</v>
      </c>
      <c r="H380" s="59">
        <v>21308400</v>
      </c>
      <c r="I380" s="46">
        <v>76.54</v>
      </c>
      <c r="K380" s="47">
        <f t="shared" si="71"/>
        <v>0.004989495798319421</v>
      </c>
      <c r="M380" s="29">
        <f t="shared" si="72"/>
        <v>1</v>
      </c>
      <c r="N380" s="108">
        <f t="shared" si="77"/>
        <v>76.17364148778064</v>
      </c>
      <c r="O380" s="108">
        <f t="shared" si="78"/>
        <v>70.23835851221936</v>
      </c>
      <c r="P380" s="27">
        <f t="shared" si="73"/>
        <v>373</v>
      </c>
      <c r="Q380" s="53">
        <f t="shared" si="75"/>
        <v>73.8810304929867</v>
      </c>
      <c r="R380" s="54">
        <f t="shared" si="76"/>
        <v>72.47032930480239</v>
      </c>
      <c r="S380" s="55">
        <f t="shared" si="74"/>
        <v>1.410701188184305</v>
      </c>
      <c r="T380" s="53">
        <f t="shared" si="66"/>
        <v>73.0337913924371</v>
      </c>
      <c r="U380" s="53">
        <f t="shared" si="67"/>
        <v>70.6798655230102</v>
      </c>
      <c r="V380" s="53">
        <f t="shared" si="68"/>
        <v>68.19424621602366</v>
      </c>
      <c r="X380" s="56">
        <f t="shared" si="69"/>
        <v>76.54</v>
      </c>
      <c r="Y380" s="50"/>
      <c r="AC380" s="7"/>
      <c r="AD380" s="7"/>
      <c r="AE380" s="50"/>
    </row>
    <row r="381" spans="1:31" ht="12.75">
      <c r="A381" s="42">
        <f t="shared" si="70"/>
        <v>374</v>
      </c>
      <c r="C381" s="57">
        <v>39055</v>
      </c>
      <c r="D381" s="58">
        <v>77.2</v>
      </c>
      <c r="E381" s="58">
        <v>77.8</v>
      </c>
      <c r="F381" s="58">
        <v>76.51</v>
      </c>
      <c r="G381" s="58">
        <v>77.77</v>
      </c>
      <c r="H381" s="59">
        <v>19348600</v>
      </c>
      <c r="I381" s="46">
        <v>77.11</v>
      </c>
      <c r="K381" s="47">
        <f t="shared" si="71"/>
        <v>0.007447086490723676</v>
      </c>
      <c r="M381" s="29">
        <f t="shared" si="72"/>
        <v>1</v>
      </c>
      <c r="N381" s="108">
        <f t="shared" si="77"/>
        <v>76.77543584886007</v>
      </c>
      <c r="O381" s="108">
        <f t="shared" si="78"/>
        <v>70.22456415113993</v>
      </c>
      <c r="P381" s="27">
        <f t="shared" si="73"/>
        <v>374</v>
      </c>
      <c r="Q381" s="53">
        <f t="shared" si="75"/>
        <v>74.3777950325272</v>
      </c>
      <c r="R381" s="54">
        <f t="shared" si="76"/>
        <v>72.81400861555777</v>
      </c>
      <c r="S381" s="55">
        <f t="shared" si="74"/>
        <v>1.5637864169694353</v>
      </c>
      <c r="T381" s="53">
        <f t="shared" si="66"/>
        <v>73.42200173601452</v>
      </c>
      <c r="U381" s="53">
        <f t="shared" si="67"/>
        <v>70.93202765936276</v>
      </c>
      <c r="V381" s="53">
        <f t="shared" si="68"/>
        <v>68.37079579590437</v>
      </c>
      <c r="X381" s="56">
        <f t="shared" si="69"/>
        <v>77.11</v>
      </c>
      <c r="Y381" s="50"/>
      <c r="AC381" s="7"/>
      <c r="AD381" s="7"/>
      <c r="AE381" s="50"/>
    </row>
    <row r="382" spans="1:31" ht="12.75">
      <c r="A382" s="42">
        <f t="shared" si="70"/>
        <v>375</v>
      </c>
      <c r="C382" s="57">
        <v>39056</v>
      </c>
      <c r="D382" s="58">
        <v>78.11</v>
      </c>
      <c r="E382" s="58">
        <v>78.52</v>
      </c>
      <c r="F382" s="58">
        <v>77.47</v>
      </c>
      <c r="G382" s="58">
        <v>78.06</v>
      </c>
      <c r="H382" s="59">
        <v>20111200</v>
      </c>
      <c r="I382" s="46">
        <v>77.39</v>
      </c>
      <c r="K382" s="47">
        <f t="shared" si="71"/>
        <v>0.003631176241732703</v>
      </c>
      <c r="M382" s="29">
        <f t="shared" si="72"/>
        <v>1</v>
      </c>
      <c r="N382" s="108">
        <f t="shared" si="77"/>
        <v>77.37607055124383</v>
      </c>
      <c r="O382" s="108">
        <f t="shared" si="78"/>
        <v>70.16492944875617</v>
      </c>
      <c r="P382" s="27">
        <f t="shared" si="73"/>
        <v>375</v>
      </c>
      <c r="Q382" s="53">
        <f t="shared" si="75"/>
        <v>74.84121118136918</v>
      </c>
      <c r="R382" s="54">
        <f t="shared" si="76"/>
        <v>73.15297094033127</v>
      </c>
      <c r="S382" s="55">
        <f t="shared" si="74"/>
        <v>1.688240241037903</v>
      </c>
      <c r="T382" s="53">
        <f t="shared" si="66"/>
        <v>73.79990633258457</v>
      </c>
      <c r="U382" s="53">
        <f t="shared" si="67"/>
        <v>71.18528147664264</v>
      </c>
      <c r="V382" s="53">
        <f t="shared" si="68"/>
        <v>68.54939389895577</v>
      </c>
      <c r="X382" s="56">
        <f t="shared" si="69"/>
        <v>77.39</v>
      </c>
      <c r="Y382" s="50"/>
      <c r="AC382" s="7"/>
      <c r="AD382" s="7"/>
      <c r="AE382" s="50"/>
    </row>
    <row r="383" spans="1:31" ht="12.75">
      <c r="A383" s="42">
        <f t="shared" si="70"/>
        <v>376</v>
      </c>
      <c r="C383" s="57">
        <v>39057</v>
      </c>
      <c r="D383" s="58">
        <v>77.82</v>
      </c>
      <c r="E383" s="58">
        <v>78.2</v>
      </c>
      <c r="F383" s="58">
        <v>76.25</v>
      </c>
      <c r="G383" s="58">
        <v>76.31</v>
      </c>
      <c r="H383" s="59">
        <v>30695700</v>
      </c>
      <c r="I383" s="46">
        <v>75.66</v>
      </c>
      <c r="K383" s="47">
        <f t="shared" si="71"/>
        <v>-0.022354309342292322</v>
      </c>
      <c r="M383" s="29">
        <f t="shared" si="72"/>
        <v>0</v>
      </c>
      <c r="N383" s="108">
        <f t="shared" si="77"/>
        <v>77.52415219361217</v>
      </c>
      <c r="O383" s="108">
        <f t="shared" si="78"/>
        <v>70.42284780638784</v>
      </c>
      <c r="P383" s="27">
        <f t="shared" si="73"/>
        <v>376</v>
      </c>
      <c r="Q383" s="53">
        <f t="shared" si="75"/>
        <v>74.96717869192776</v>
      </c>
      <c r="R383" s="54">
        <f t="shared" si="76"/>
        <v>73.33867679660302</v>
      </c>
      <c r="S383" s="55">
        <f t="shared" si="74"/>
        <v>1.6285018953247317</v>
      </c>
      <c r="T383" s="53">
        <f t="shared" si="66"/>
        <v>73.97705811043365</v>
      </c>
      <c r="U383" s="53">
        <f t="shared" si="67"/>
        <v>71.36076063442137</v>
      </c>
      <c r="V383" s="53">
        <f t="shared" si="68"/>
        <v>68.69019798016457</v>
      </c>
      <c r="X383" s="56">
        <f t="shared" si="69"/>
        <v>75.66</v>
      </c>
      <c r="Y383" s="50"/>
      <c r="AC383" s="7"/>
      <c r="AD383" s="7"/>
      <c r="AE383" s="50"/>
    </row>
    <row r="384" spans="1:31" ht="12.75">
      <c r="A384" s="42">
        <f t="shared" si="70"/>
        <v>377</v>
      </c>
      <c r="C384" s="57">
        <v>39058</v>
      </c>
      <c r="D384" s="58">
        <v>76.3</v>
      </c>
      <c r="E384" s="58">
        <v>76.7</v>
      </c>
      <c r="F384" s="58">
        <v>75.28</v>
      </c>
      <c r="G384" s="58">
        <v>75.71</v>
      </c>
      <c r="H384" s="59">
        <v>27762300</v>
      </c>
      <c r="I384" s="46">
        <v>75.06</v>
      </c>
      <c r="K384" s="47">
        <f t="shared" si="71"/>
        <v>-0.007930214115781098</v>
      </c>
      <c r="M384" s="29">
        <f t="shared" si="72"/>
        <v>0</v>
      </c>
      <c r="N384" s="108">
        <f t="shared" si="77"/>
        <v>77.62867326172201</v>
      </c>
      <c r="O384" s="108">
        <f t="shared" si="78"/>
        <v>70.50632673827798</v>
      </c>
      <c r="P384" s="27">
        <f t="shared" si="73"/>
        <v>377</v>
      </c>
      <c r="Q384" s="53">
        <f t="shared" si="75"/>
        <v>74.98145889316964</v>
      </c>
      <c r="R384" s="54">
        <f t="shared" si="76"/>
        <v>73.46618221907688</v>
      </c>
      <c r="S384" s="55">
        <f t="shared" si="74"/>
        <v>1.5152766740927603</v>
      </c>
      <c r="T384" s="53">
        <f t="shared" si="66"/>
        <v>74.08019543324949</v>
      </c>
      <c r="U384" s="53">
        <f t="shared" si="67"/>
        <v>71.50582884483622</v>
      </c>
      <c r="V384" s="53">
        <f t="shared" si="68"/>
        <v>68.81633267362666</v>
      </c>
      <c r="X384" s="56">
        <f t="shared" si="69"/>
        <v>75.06</v>
      </c>
      <c r="Y384" s="50"/>
      <c r="AC384" s="7"/>
      <c r="AD384" s="7"/>
      <c r="AE384" s="50"/>
    </row>
    <row r="385" spans="1:31" ht="12.75">
      <c r="A385" s="42">
        <f t="shared" si="70"/>
        <v>378</v>
      </c>
      <c r="C385" s="57">
        <v>39059</v>
      </c>
      <c r="D385" s="58">
        <v>76.2</v>
      </c>
      <c r="E385" s="58">
        <v>76.42</v>
      </c>
      <c r="F385" s="58">
        <v>75.44</v>
      </c>
      <c r="G385" s="58">
        <v>75.5</v>
      </c>
      <c r="H385" s="59">
        <v>16429900</v>
      </c>
      <c r="I385" s="46">
        <v>74.86</v>
      </c>
      <c r="K385" s="47">
        <f t="shared" si="71"/>
        <v>-0.00266453503863584</v>
      </c>
      <c r="M385" s="29">
        <f t="shared" si="72"/>
        <v>0</v>
      </c>
      <c r="N385" s="108">
        <f t="shared" si="77"/>
        <v>77.68939346452198</v>
      </c>
      <c r="O385" s="108">
        <f t="shared" si="78"/>
        <v>70.534606535478</v>
      </c>
      <c r="P385" s="27">
        <f t="shared" si="73"/>
        <v>378</v>
      </c>
      <c r="Q385" s="53">
        <f t="shared" si="75"/>
        <v>74.96277290960509</v>
      </c>
      <c r="R385" s="54">
        <f t="shared" si="76"/>
        <v>73.56942798062676</v>
      </c>
      <c r="S385" s="55">
        <f t="shared" si="74"/>
        <v>1.3933449289783368</v>
      </c>
      <c r="T385" s="53">
        <f t="shared" si="66"/>
        <v>74.15446253484477</v>
      </c>
      <c r="U385" s="53">
        <f t="shared" si="67"/>
        <v>71.63736496856814</v>
      </c>
      <c r="V385" s="53">
        <f t="shared" si="68"/>
        <v>68.93600925434693</v>
      </c>
      <c r="X385" s="56">
        <f t="shared" si="69"/>
        <v>74.86</v>
      </c>
      <c r="Y385" s="50"/>
      <c r="AC385" s="7"/>
      <c r="AD385" s="7"/>
      <c r="AE385" s="50"/>
    </row>
    <row r="386" spans="1:31" ht="12.75">
      <c r="A386" s="42">
        <f t="shared" si="70"/>
        <v>379</v>
      </c>
      <c r="C386" s="57">
        <v>39062</v>
      </c>
      <c r="D386" s="58">
        <v>75.25</v>
      </c>
      <c r="E386" s="58">
        <v>75.84</v>
      </c>
      <c r="F386" s="58">
        <v>74.82</v>
      </c>
      <c r="G386" s="58">
        <v>75.36</v>
      </c>
      <c r="H386" s="59">
        <v>18641100</v>
      </c>
      <c r="I386" s="46">
        <v>74.72</v>
      </c>
      <c r="K386" s="47">
        <f t="shared" si="71"/>
        <v>-0.0018701576275714782</v>
      </c>
      <c r="M386" s="29">
        <f t="shared" si="72"/>
        <v>0</v>
      </c>
      <c r="N386" s="108">
        <f t="shared" si="77"/>
        <v>77.7421142370519</v>
      </c>
      <c r="O386" s="108">
        <f t="shared" si="78"/>
        <v>70.57488576294809</v>
      </c>
      <c r="P386" s="27">
        <f t="shared" si="73"/>
        <v>379</v>
      </c>
      <c r="Q386" s="53">
        <f t="shared" si="75"/>
        <v>74.9254232312043</v>
      </c>
      <c r="R386" s="54">
        <f t="shared" si="76"/>
        <v>73.65465553761736</v>
      </c>
      <c r="S386" s="55">
        <f t="shared" si="74"/>
        <v>1.2707676935869472</v>
      </c>
      <c r="T386" s="53">
        <f t="shared" si="66"/>
        <v>74.20832324581194</v>
      </c>
      <c r="U386" s="53">
        <f t="shared" si="67"/>
        <v>71.7582526168596</v>
      </c>
      <c r="V386" s="53">
        <f t="shared" si="68"/>
        <v>69.05054372455787</v>
      </c>
      <c r="X386" s="56">
        <f t="shared" si="69"/>
        <v>74.72</v>
      </c>
      <c r="Y386" s="50"/>
      <c r="AC386" s="7"/>
      <c r="AD386" s="7"/>
      <c r="AE386" s="50"/>
    </row>
    <row r="387" spans="1:31" ht="12.75">
      <c r="A387" s="42">
        <f t="shared" si="70"/>
        <v>380</v>
      </c>
      <c r="C387" s="57">
        <v>39063</v>
      </c>
      <c r="D387" s="58">
        <v>75.31</v>
      </c>
      <c r="E387" s="58">
        <v>76.4</v>
      </c>
      <c r="F387" s="58">
        <v>75.31</v>
      </c>
      <c r="G387" s="58">
        <v>76.25</v>
      </c>
      <c r="H387" s="59">
        <v>18619000</v>
      </c>
      <c r="I387" s="46">
        <v>75.6</v>
      </c>
      <c r="K387" s="47">
        <f t="shared" si="71"/>
        <v>0.011777301927194728</v>
      </c>
      <c r="M387" s="29">
        <f t="shared" si="72"/>
        <v>1</v>
      </c>
      <c r="N387" s="108">
        <f t="shared" si="77"/>
        <v>77.88164890969351</v>
      </c>
      <c r="O387" s="108">
        <f t="shared" si="78"/>
        <v>70.61535109030648</v>
      </c>
      <c r="P387" s="27">
        <f t="shared" si="73"/>
        <v>380</v>
      </c>
      <c r="Q387" s="53">
        <f t="shared" si="75"/>
        <v>75.0292042725575</v>
      </c>
      <c r="R387" s="54">
        <f t="shared" si="76"/>
        <v>73.79875512742348</v>
      </c>
      <c r="S387" s="55">
        <f t="shared" si="74"/>
        <v>1.230449145134017</v>
      </c>
      <c r="T387" s="53">
        <f t="shared" si="66"/>
        <v>74.34086388906795</v>
      </c>
      <c r="U387" s="53">
        <f t="shared" si="67"/>
        <v>71.90890937698275</v>
      </c>
      <c r="V387" s="53">
        <f t="shared" si="68"/>
        <v>69.18023592803196</v>
      </c>
      <c r="X387" s="56">
        <f t="shared" si="69"/>
        <v>75.6</v>
      </c>
      <c r="Y387" s="50"/>
      <c r="AC387" s="7"/>
      <c r="AD387" s="7"/>
      <c r="AE387" s="50"/>
    </row>
    <row r="388" spans="1:31" ht="12.75">
      <c r="A388" s="42">
        <f t="shared" si="70"/>
        <v>381</v>
      </c>
      <c r="C388" s="57">
        <v>39064</v>
      </c>
      <c r="D388" s="58">
        <v>76.45</v>
      </c>
      <c r="E388" s="58">
        <v>77.41</v>
      </c>
      <c r="F388" s="58">
        <v>75.94</v>
      </c>
      <c r="G388" s="58">
        <v>77.36</v>
      </c>
      <c r="H388" s="59">
        <v>20578400</v>
      </c>
      <c r="I388" s="46">
        <v>76.7</v>
      </c>
      <c r="K388" s="47">
        <f t="shared" si="71"/>
        <v>0.014550264550264647</v>
      </c>
      <c r="M388" s="29">
        <f t="shared" si="72"/>
        <v>1</v>
      </c>
      <c r="N388" s="108">
        <f t="shared" si="77"/>
        <v>78.17166326718029</v>
      </c>
      <c r="O388" s="108">
        <f t="shared" si="78"/>
        <v>70.6133367328197</v>
      </c>
      <c r="P388" s="27">
        <f t="shared" si="73"/>
        <v>381</v>
      </c>
      <c r="Q388" s="53">
        <f t="shared" si="75"/>
        <v>75.2862497690871</v>
      </c>
      <c r="R388" s="54">
        <f t="shared" si="76"/>
        <v>74.01366215502173</v>
      </c>
      <c r="S388" s="55">
        <f t="shared" si="74"/>
        <v>1.2725876140653725</v>
      </c>
      <c r="T388" s="53">
        <f t="shared" si="66"/>
        <v>74.56554351868053</v>
      </c>
      <c r="U388" s="53">
        <f t="shared" si="67"/>
        <v>72.09679528376773</v>
      </c>
      <c r="V388" s="53">
        <f t="shared" si="68"/>
        <v>69.32914214727884</v>
      </c>
      <c r="X388" s="56">
        <f t="shared" si="69"/>
        <v>76.7</v>
      </c>
      <c r="Y388" s="50"/>
      <c r="AC388" s="7"/>
      <c r="AD388" s="7"/>
      <c r="AE388" s="50"/>
    </row>
    <row r="389" spans="1:31" ht="12.75">
      <c r="A389" s="42">
        <f t="shared" si="70"/>
        <v>382</v>
      </c>
      <c r="C389" s="57">
        <v>39065</v>
      </c>
      <c r="D389" s="58">
        <v>77.51</v>
      </c>
      <c r="E389" s="58">
        <v>79</v>
      </c>
      <c r="F389" s="58">
        <v>77.25</v>
      </c>
      <c r="G389" s="58">
        <v>78.73</v>
      </c>
      <c r="H389" s="59">
        <v>18691200</v>
      </c>
      <c r="I389" s="46">
        <v>78.06</v>
      </c>
      <c r="K389" s="47">
        <f t="shared" si="71"/>
        <v>0.01773142112125159</v>
      </c>
      <c r="M389" s="29">
        <f t="shared" si="72"/>
        <v>1</v>
      </c>
      <c r="N389" s="108">
        <f t="shared" si="77"/>
        <v>78.68741158441335</v>
      </c>
      <c r="O389" s="108">
        <f t="shared" si="78"/>
        <v>70.48758841558663</v>
      </c>
      <c r="P389" s="27">
        <f t="shared" si="73"/>
        <v>382</v>
      </c>
      <c r="Q389" s="53">
        <f t="shared" si="75"/>
        <v>75.71298057384294</v>
      </c>
      <c r="R389" s="54">
        <f t="shared" si="76"/>
        <v>74.31339088427937</v>
      </c>
      <c r="S389" s="55">
        <f t="shared" si="74"/>
        <v>1.3995896895635696</v>
      </c>
      <c r="T389" s="53">
        <f t="shared" si="66"/>
        <v>74.89834889785382</v>
      </c>
      <c r="U389" s="53">
        <f t="shared" si="67"/>
        <v>72.33064644911018</v>
      </c>
      <c r="V389" s="53">
        <f t="shared" si="68"/>
        <v>69.50203042159016</v>
      </c>
      <c r="X389" s="56">
        <f t="shared" si="69"/>
        <v>78.06</v>
      </c>
      <c r="Y389" s="50"/>
      <c r="AC389" s="7"/>
      <c r="AD389" s="7"/>
      <c r="AE389" s="50"/>
    </row>
    <row r="390" spans="1:31" ht="12.75">
      <c r="A390" s="42">
        <f t="shared" si="70"/>
        <v>383</v>
      </c>
      <c r="C390" s="57">
        <v>39066</v>
      </c>
      <c r="D390" s="58">
        <v>78.95</v>
      </c>
      <c r="E390" s="58">
        <v>79</v>
      </c>
      <c r="F390" s="58">
        <v>77.13</v>
      </c>
      <c r="G390" s="58">
        <v>77.3</v>
      </c>
      <c r="H390" s="59">
        <v>37021400</v>
      </c>
      <c r="I390" s="46">
        <v>76.64</v>
      </c>
      <c r="K390" s="47">
        <f t="shared" si="71"/>
        <v>-0.01819113502434022</v>
      </c>
      <c r="M390" s="29">
        <f t="shared" si="72"/>
        <v>0</v>
      </c>
      <c r="N390" s="108">
        <f t="shared" si="77"/>
        <v>78.83612478034811</v>
      </c>
      <c r="O390" s="108">
        <f t="shared" si="78"/>
        <v>70.79787521965184</v>
      </c>
      <c r="P390" s="27">
        <f t="shared" si="73"/>
        <v>383</v>
      </c>
      <c r="Q390" s="53">
        <f t="shared" si="75"/>
        <v>75.85559894709787</v>
      </c>
      <c r="R390" s="54">
        <f t="shared" si="76"/>
        <v>74.48573230025868</v>
      </c>
      <c r="S390" s="55">
        <f t="shared" si="74"/>
        <v>1.3698666468391991</v>
      </c>
      <c r="T390" s="53">
        <f t="shared" si="66"/>
        <v>75.06422043139155</v>
      </c>
      <c r="U390" s="53">
        <f t="shared" si="67"/>
        <v>72.49964070600781</v>
      </c>
      <c r="V390" s="53">
        <f t="shared" si="68"/>
        <v>69.64337635383589</v>
      </c>
      <c r="X390" s="56">
        <f t="shared" si="69"/>
        <v>76.64</v>
      </c>
      <c r="Y390" s="50"/>
      <c r="AC390" s="7"/>
      <c r="AD390" s="7"/>
      <c r="AE390" s="50"/>
    </row>
    <row r="391" spans="1:31" ht="12.75">
      <c r="A391" s="42">
        <f t="shared" si="70"/>
        <v>384</v>
      </c>
      <c r="C391" s="57">
        <v>39069</v>
      </c>
      <c r="D391" s="58">
        <v>77.26</v>
      </c>
      <c r="E391" s="58">
        <v>77.26</v>
      </c>
      <c r="F391" s="58">
        <v>75.36</v>
      </c>
      <c r="G391" s="58">
        <v>75.51</v>
      </c>
      <c r="H391" s="59">
        <v>22530600</v>
      </c>
      <c r="I391" s="46">
        <v>74.87</v>
      </c>
      <c r="K391" s="47">
        <f t="shared" si="71"/>
        <v>-0.02309498956158662</v>
      </c>
      <c r="M391" s="29">
        <f t="shared" si="72"/>
        <v>0</v>
      </c>
      <c r="N391" s="108">
        <f t="shared" si="77"/>
        <v>78.8085147248489</v>
      </c>
      <c r="O391" s="108">
        <f t="shared" si="78"/>
        <v>71.0664852751511</v>
      </c>
      <c r="P391" s="27">
        <f t="shared" si="73"/>
        <v>384</v>
      </c>
      <c r="Q391" s="53">
        <f t="shared" si="75"/>
        <v>75.70396833985204</v>
      </c>
      <c r="R391" s="54">
        <f t="shared" si="76"/>
        <v>74.51419657431359</v>
      </c>
      <c r="S391" s="55">
        <f t="shared" si="74"/>
        <v>1.1897717655384525</v>
      </c>
      <c r="T391" s="53">
        <f t="shared" si="66"/>
        <v>75.04572324744949</v>
      </c>
      <c r="U391" s="53">
        <f t="shared" si="67"/>
        <v>72.59259597243889</v>
      </c>
      <c r="V391" s="53">
        <f t="shared" si="68"/>
        <v>69.74687385177972</v>
      </c>
      <c r="X391" s="56">
        <f t="shared" si="69"/>
        <v>74.87</v>
      </c>
      <c r="Y391" s="50"/>
      <c r="AC391" s="7"/>
      <c r="AD391" s="7"/>
      <c r="AE391" s="50"/>
    </row>
    <row r="392" spans="1:31" ht="12.75">
      <c r="A392" s="42">
        <f t="shared" si="70"/>
        <v>385</v>
      </c>
      <c r="C392" s="57">
        <v>39070</v>
      </c>
      <c r="D392" s="58">
        <v>75.3</v>
      </c>
      <c r="E392" s="58">
        <v>77.31</v>
      </c>
      <c r="F392" s="58">
        <v>74.9</v>
      </c>
      <c r="G392" s="58">
        <v>76.99</v>
      </c>
      <c r="H392" s="59">
        <v>22294200</v>
      </c>
      <c r="I392" s="46">
        <v>76.33</v>
      </c>
      <c r="K392" s="47">
        <f t="shared" si="71"/>
        <v>0.019500467476959882</v>
      </c>
      <c r="M392" s="29">
        <f t="shared" si="72"/>
        <v>1</v>
      </c>
      <c r="N392" s="108">
        <f t="shared" si="77"/>
        <v>78.79833300854536</v>
      </c>
      <c r="O392" s="108">
        <f t="shared" si="78"/>
        <v>71.52866699145459</v>
      </c>
      <c r="P392" s="27">
        <f t="shared" si="73"/>
        <v>385</v>
      </c>
      <c r="Q392" s="53">
        <f t="shared" si="75"/>
        <v>75.80028090295173</v>
      </c>
      <c r="R392" s="54">
        <f t="shared" si="76"/>
        <v>74.64870053177184</v>
      </c>
      <c r="S392" s="55">
        <f t="shared" si="74"/>
        <v>1.1515803711798895</v>
      </c>
      <c r="T392" s="53">
        <f t="shared" si="66"/>
        <v>75.16803531912096</v>
      </c>
      <c r="U392" s="53">
        <f t="shared" si="67"/>
        <v>72.73916083626482</v>
      </c>
      <c r="V392" s="53">
        <f t="shared" si="68"/>
        <v>69.87723278540784</v>
      </c>
      <c r="X392" s="56">
        <f t="shared" si="69"/>
        <v>76.33</v>
      </c>
      <c r="Y392" s="50"/>
      <c r="AC392" s="7"/>
      <c r="AD392" s="7"/>
      <c r="AE392" s="50"/>
    </row>
    <row r="393" spans="1:31" ht="12.75">
      <c r="A393" s="42">
        <f t="shared" si="70"/>
        <v>386</v>
      </c>
      <c r="C393" s="57">
        <v>39071</v>
      </c>
      <c r="D393" s="58">
        <v>76.85</v>
      </c>
      <c r="E393" s="58">
        <v>76.99</v>
      </c>
      <c r="F393" s="58">
        <v>75.74</v>
      </c>
      <c r="G393" s="58">
        <v>76.08</v>
      </c>
      <c r="H393" s="59">
        <v>17603700</v>
      </c>
      <c r="I393" s="46">
        <v>75.43</v>
      </c>
      <c r="K393" s="47">
        <f t="shared" si="71"/>
        <v>-0.01179090789990822</v>
      </c>
      <c r="M393" s="29">
        <f t="shared" si="72"/>
        <v>0</v>
      </c>
      <c r="N393" s="108">
        <f t="shared" si="77"/>
        <v>78.76103868338548</v>
      </c>
      <c r="O393" s="108">
        <f t="shared" si="78"/>
        <v>71.83296131661454</v>
      </c>
      <c r="P393" s="27">
        <f t="shared" si="73"/>
        <v>386</v>
      </c>
      <c r="Q393" s="53">
        <f t="shared" si="75"/>
        <v>75.74331461018993</v>
      </c>
      <c r="R393" s="54">
        <f t="shared" si="76"/>
        <v>74.70657456645542</v>
      </c>
      <c r="S393" s="55">
        <f t="shared" si="74"/>
        <v>1.0367400437345111</v>
      </c>
      <c r="T393" s="53">
        <f aca="true" t="shared" si="79" ref="T393:T456">IF($X393&lt;&gt;"",(1-T$4)*T392+T$4*$X393,"")</f>
        <v>75.19298433634754</v>
      </c>
      <c r="U393" s="53">
        <f aca="true" t="shared" si="80" ref="U393:U456">IF($X393&lt;&gt;"",(1-U$4)*U392+U$4*$X393,"")</f>
        <v>72.84468394072502</v>
      </c>
      <c r="V393" s="53">
        <f aca="true" t="shared" si="81" ref="V393:V456">IF($X393&lt;&gt;"",(1-V$4)*V392+V$4*$X393,"")</f>
        <v>69.9871885718354</v>
      </c>
      <c r="X393" s="56">
        <f aca="true" t="shared" si="82" ref="X393:X456">IF(I393="","",IF(I393&lt;&gt;0,I393,I392))</f>
        <v>75.43</v>
      </c>
      <c r="Y393" s="50"/>
      <c r="AC393" s="7"/>
      <c r="AD393" s="7"/>
      <c r="AE393" s="50"/>
    </row>
    <row r="394" spans="1:31" ht="12.75">
      <c r="A394" s="42">
        <f aca="true" t="shared" si="83" ref="A394:A457">1+A393</f>
        <v>387</v>
      </c>
      <c r="C394" s="57">
        <v>39072</v>
      </c>
      <c r="D394" s="58">
        <v>76.09</v>
      </c>
      <c r="E394" s="58">
        <v>76.55</v>
      </c>
      <c r="F394" s="58">
        <v>75.16</v>
      </c>
      <c r="G394" s="58">
        <v>75.87</v>
      </c>
      <c r="H394" s="59">
        <v>17154000</v>
      </c>
      <c r="I394" s="46">
        <v>75.22</v>
      </c>
      <c r="K394" s="47">
        <f aca="true" t="shared" si="84" ref="K394:K457">IF(G394&lt;&gt;"",I394/I393-1,"")</f>
        <v>-0.002784038181095183</v>
      </c>
      <c r="M394" s="29">
        <f aca="true" t="shared" si="85" ref="M394:M457">IF(G394&lt;&gt;"",IF(K394&gt;0,1,0),"")</f>
        <v>0</v>
      </c>
      <c r="N394" s="108">
        <f t="shared" si="77"/>
        <v>78.62257077618608</v>
      </c>
      <c r="O394" s="108">
        <f t="shared" si="78"/>
        <v>72.26442922381392</v>
      </c>
      <c r="P394" s="27">
        <f aca="true" t="shared" si="86" ref="P394:P457">1+P393</f>
        <v>387</v>
      </c>
      <c r="Q394" s="53">
        <f t="shared" si="75"/>
        <v>75.6628046701607</v>
      </c>
      <c r="R394" s="54">
        <f t="shared" si="76"/>
        <v>74.74460608005131</v>
      </c>
      <c r="S394" s="55">
        <f t="shared" si="74"/>
        <v>0.9181985901093839</v>
      </c>
      <c r="T394" s="53">
        <f t="shared" si="79"/>
        <v>75.19555725669538</v>
      </c>
      <c r="U394" s="53">
        <f t="shared" si="80"/>
        <v>72.93783359010835</v>
      </c>
      <c r="V394" s="53">
        <f t="shared" si="81"/>
        <v>70.09080860011589</v>
      </c>
      <c r="X394" s="56">
        <f t="shared" si="82"/>
        <v>75.22</v>
      </c>
      <c r="Y394" s="50"/>
      <c r="AC394" s="7"/>
      <c r="AD394" s="7"/>
      <c r="AE394" s="50"/>
    </row>
    <row r="395" spans="1:31" ht="12.75">
      <c r="A395" s="42">
        <f t="shared" si="83"/>
        <v>388</v>
      </c>
      <c r="C395" s="57">
        <v>39073</v>
      </c>
      <c r="D395" s="58">
        <v>76</v>
      </c>
      <c r="E395" s="58">
        <v>76.24</v>
      </c>
      <c r="F395" s="58">
        <v>75.29</v>
      </c>
      <c r="G395" s="58">
        <v>75.41</v>
      </c>
      <c r="H395" s="59">
        <v>12005100</v>
      </c>
      <c r="I395" s="46">
        <v>74.77</v>
      </c>
      <c r="K395" s="47">
        <f t="shared" si="84"/>
        <v>-0.005982451475671446</v>
      </c>
      <c r="M395" s="29">
        <f t="shared" si="85"/>
        <v>0</v>
      </c>
      <c r="N395" s="108">
        <f t="shared" si="77"/>
        <v>78.3130027583651</v>
      </c>
      <c r="O395" s="108">
        <f t="shared" si="78"/>
        <v>72.87499724163492</v>
      </c>
      <c r="P395" s="27">
        <f t="shared" si="86"/>
        <v>388</v>
      </c>
      <c r="Q395" s="53">
        <f t="shared" si="75"/>
        <v>75.52545010552058</v>
      </c>
      <c r="R395" s="54">
        <f t="shared" si="76"/>
        <v>74.74648711115861</v>
      </c>
      <c r="S395" s="55">
        <f t="shared" si="74"/>
        <v>0.7789629943619616</v>
      </c>
      <c r="T395" s="53">
        <f t="shared" si="79"/>
        <v>75.15502799415296</v>
      </c>
      <c r="U395" s="53">
        <f t="shared" si="80"/>
        <v>73.00968325324136</v>
      </c>
      <c r="V395" s="53">
        <f t="shared" si="81"/>
        <v>70.18346585555915</v>
      </c>
      <c r="X395" s="56">
        <f t="shared" si="82"/>
        <v>74.77</v>
      </c>
      <c r="Y395" s="50"/>
      <c r="AC395" s="7"/>
      <c r="AD395" s="7"/>
      <c r="AE395" s="50"/>
    </row>
    <row r="396" spans="1:31" ht="12.75">
      <c r="A396" s="42">
        <f t="shared" si="83"/>
        <v>389</v>
      </c>
      <c r="C396" s="57">
        <v>39077</v>
      </c>
      <c r="D396" s="58">
        <v>75.51</v>
      </c>
      <c r="E396" s="58">
        <v>76.25</v>
      </c>
      <c r="F396" s="58">
        <v>75.4</v>
      </c>
      <c r="G396" s="58">
        <v>76.05</v>
      </c>
      <c r="H396" s="59">
        <v>11285700</v>
      </c>
      <c r="I396" s="46">
        <v>75.4</v>
      </c>
      <c r="K396" s="47">
        <f t="shared" si="84"/>
        <v>0.00842583924033713</v>
      </c>
      <c r="M396" s="29">
        <f t="shared" si="85"/>
        <v>1</v>
      </c>
      <c r="N396" s="108">
        <f t="shared" si="77"/>
        <v>77.88596707233519</v>
      </c>
      <c r="O396" s="108">
        <f t="shared" si="78"/>
        <v>73.65703292766484</v>
      </c>
      <c r="P396" s="27">
        <f t="shared" si="86"/>
        <v>389</v>
      </c>
      <c r="Q396" s="53">
        <f t="shared" si="75"/>
        <v>75.50615008928665</v>
      </c>
      <c r="R396" s="54">
        <f t="shared" si="76"/>
        <v>74.79489547329501</v>
      </c>
      <c r="S396" s="55">
        <f t="shared" si="74"/>
        <v>0.7112546159916349</v>
      </c>
      <c r="T396" s="53">
        <f t="shared" si="79"/>
        <v>75.17835866137648</v>
      </c>
      <c r="U396" s="53">
        <f t="shared" si="80"/>
        <v>73.10342116487895</v>
      </c>
      <c r="V396" s="53">
        <f t="shared" si="81"/>
        <v>70.28676356138966</v>
      </c>
      <c r="X396" s="56">
        <f t="shared" si="82"/>
        <v>75.4</v>
      </c>
      <c r="Y396" s="50"/>
      <c r="AC396" s="7"/>
      <c r="AD396" s="7"/>
      <c r="AE396" s="50"/>
    </row>
    <row r="397" spans="1:31" ht="12.75">
      <c r="A397" s="42">
        <f t="shared" si="83"/>
        <v>390</v>
      </c>
      <c r="C397" s="57">
        <v>39078</v>
      </c>
      <c r="D397" s="58">
        <v>76.3</v>
      </c>
      <c r="E397" s="58">
        <v>77</v>
      </c>
      <c r="F397" s="58">
        <v>76.01</v>
      </c>
      <c r="G397" s="58">
        <v>76.96</v>
      </c>
      <c r="H397" s="59">
        <v>10944100</v>
      </c>
      <c r="I397" s="46">
        <v>76.3</v>
      </c>
      <c r="K397" s="47">
        <f t="shared" si="84"/>
        <v>0.011936339522546247</v>
      </c>
      <c r="M397" s="29">
        <f t="shared" si="85"/>
        <v>1</v>
      </c>
      <c r="N397" s="108">
        <f t="shared" si="77"/>
        <v>77.76613577089539</v>
      </c>
      <c r="O397" s="108">
        <f t="shared" si="78"/>
        <v>74.0538642291046</v>
      </c>
      <c r="P397" s="27">
        <f t="shared" si="86"/>
        <v>390</v>
      </c>
      <c r="Q397" s="53">
        <f t="shared" si="75"/>
        <v>75.62828084478102</v>
      </c>
      <c r="R397" s="54">
        <f t="shared" si="76"/>
        <v>74.90638469749538</v>
      </c>
      <c r="S397" s="55">
        <f t="shared" si="74"/>
        <v>0.7218961472856336</v>
      </c>
      <c r="T397" s="53">
        <f t="shared" si="79"/>
        <v>75.28518164600729</v>
      </c>
      <c r="U397" s="53">
        <f t="shared" si="80"/>
        <v>73.2287771976288</v>
      </c>
      <c r="V397" s="53">
        <f t="shared" si="81"/>
        <v>70.40583755027303</v>
      </c>
      <c r="X397" s="56">
        <f t="shared" si="82"/>
        <v>76.3</v>
      </c>
      <c r="Y397" s="50"/>
      <c r="AC397" s="7"/>
      <c r="AD397" s="7"/>
      <c r="AE397" s="50"/>
    </row>
    <row r="398" spans="1:31" ht="12.75">
      <c r="A398" s="42">
        <f t="shared" si="83"/>
        <v>391</v>
      </c>
      <c r="C398" s="57">
        <v>39079</v>
      </c>
      <c r="D398" s="58">
        <v>76.77</v>
      </c>
      <c r="E398" s="58">
        <v>77.44</v>
      </c>
      <c r="F398" s="58">
        <v>76.65</v>
      </c>
      <c r="G398" s="58">
        <v>77.33</v>
      </c>
      <c r="H398" s="59">
        <v>10798100</v>
      </c>
      <c r="I398" s="46">
        <v>76.67</v>
      </c>
      <c r="K398" s="47">
        <f t="shared" si="84"/>
        <v>0.004849279161205811</v>
      </c>
      <c r="M398" s="29">
        <f t="shared" si="85"/>
        <v>1</v>
      </c>
      <c r="N398" s="108">
        <f t="shared" si="77"/>
        <v>77.84210247376005</v>
      </c>
      <c r="O398" s="108">
        <f t="shared" si="78"/>
        <v>74.10689752623996</v>
      </c>
      <c r="P398" s="27">
        <f t="shared" si="86"/>
        <v>391</v>
      </c>
      <c r="Q398" s="53">
        <f t="shared" si="75"/>
        <v>75.78854533019933</v>
      </c>
      <c r="R398" s="54">
        <f t="shared" si="76"/>
        <v>75.03702286805128</v>
      </c>
      <c r="S398" s="55">
        <f t="shared" si="74"/>
        <v>0.7515224621480456</v>
      </c>
      <c r="T398" s="53">
        <f t="shared" si="79"/>
        <v>75.41706910829231</v>
      </c>
      <c r="U398" s="53">
        <f t="shared" si="80"/>
        <v>73.36372711144728</v>
      </c>
      <c r="V398" s="53">
        <f t="shared" si="81"/>
        <v>70.5298803710597</v>
      </c>
      <c r="X398" s="56">
        <f t="shared" si="82"/>
        <v>76.67</v>
      </c>
      <c r="Y398" s="50"/>
      <c r="AC398" s="7"/>
      <c r="AD398" s="7"/>
      <c r="AE398" s="50"/>
    </row>
    <row r="399" spans="1:31" ht="12.75">
      <c r="A399" s="42">
        <f t="shared" si="83"/>
        <v>392</v>
      </c>
      <c r="C399" s="57">
        <v>39080</v>
      </c>
      <c r="D399" s="58">
        <v>77.01</v>
      </c>
      <c r="E399" s="58">
        <v>77.24</v>
      </c>
      <c r="F399" s="58">
        <v>76.2</v>
      </c>
      <c r="G399" s="58">
        <v>76.63</v>
      </c>
      <c r="H399" s="59">
        <v>12633200</v>
      </c>
      <c r="I399" s="46">
        <v>75.98</v>
      </c>
      <c r="K399" s="47">
        <f t="shared" si="84"/>
        <v>-0.008999608712664586</v>
      </c>
      <c r="M399" s="29">
        <f t="shared" si="85"/>
        <v>0</v>
      </c>
      <c r="N399" s="108">
        <f t="shared" si="77"/>
        <v>77.83117387289346</v>
      </c>
      <c r="O399" s="108">
        <f t="shared" si="78"/>
        <v>74.09982612710655</v>
      </c>
      <c r="P399" s="27">
        <f t="shared" si="86"/>
        <v>392</v>
      </c>
      <c r="Q399" s="53">
        <f t="shared" si="75"/>
        <v>75.81799989478405</v>
      </c>
      <c r="R399" s="54">
        <f t="shared" si="76"/>
        <v>75.1068730259734</v>
      </c>
      <c r="S399" s="55">
        <f t="shared" si="74"/>
        <v>0.711126868810652</v>
      </c>
      <c r="T399" s="53">
        <f t="shared" si="79"/>
        <v>75.47068157416923</v>
      </c>
      <c r="U399" s="53">
        <f t="shared" si="80"/>
        <v>73.46632604825326</v>
      </c>
      <c r="V399" s="53">
        <f t="shared" si="81"/>
        <v>70.63780353202881</v>
      </c>
      <c r="X399" s="56">
        <f t="shared" si="82"/>
        <v>75.98</v>
      </c>
      <c r="Y399" s="50"/>
      <c r="AC399" s="7"/>
      <c r="AD399" s="7"/>
      <c r="AE399" s="50"/>
    </row>
    <row r="400" spans="1:31" ht="12.75">
      <c r="A400" s="42">
        <f t="shared" si="83"/>
        <v>393</v>
      </c>
      <c r="C400" s="57">
        <v>39085</v>
      </c>
      <c r="D400" s="58">
        <v>76.26</v>
      </c>
      <c r="E400" s="58">
        <v>76.27</v>
      </c>
      <c r="F400" s="58">
        <v>73.51</v>
      </c>
      <c r="G400" s="58">
        <v>74.11</v>
      </c>
      <c r="H400" s="59">
        <v>30510700</v>
      </c>
      <c r="I400" s="46">
        <v>73.48</v>
      </c>
      <c r="K400" s="47">
        <f t="shared" si="84"/>
        <v>-0.0329033956304291</v>
      </c>
      <c r="M400" s="29">
        <f t="shared" si="85"/>
        <v>0</v>
      </c>
      <c r="N400" s="108">
        <f t="shared" si="77"/>
        <v>77.94712760218216</v>
      </c>
      <c r="O400" s="108">
        <f t="shared" si="78"/>
        <v>73.67787239781786</v>
      </c>
      <c r="P400" s="27">
        <f t="shared" si="86"/>
        <v>393</v>
      </c>
      <c r="Q400" s="53">
        <f t="shared" si="75"/>
        <v>75.45830760327881</v>
      </c>
      <c r="R400" s="54">
        <f t="shared" si="76"/>
        <v>74.98636391293833</v>
      </c>
      <c r="S400" s="55">
        <f t="shared" si="74"/>
        <v>0.4719436903404812</v>
      </c>
      <c r="T400" s="53">
        <f t="shared" si="79"/>
        <v>75.28109285281978</v>
      </c>
      <c r="U400" s="53">
        <f t="shared" si="80"/>
        <v>73.4668622816551</v>
      </c>
      <c r="V400" s="53">
        <f t="shared" si="81"/>
        <v>70.69408465020646</v>
      </c>
      <c r="X400" s="56">
        <f t="shared" si="82"/>
        <v>73.48</v>
      </c>
      <c r="Y400" s="50"/>
      <c r="AC400" s="7"/>
      <c r="AD400" s="7"/>
      <c r="AE400" s="50"/>
    </row>
    <row r="401" spans="1:31" ht="12.75">
      <c r="A401" s="42">
        <f t="shared" si="83"/>
        <v>394</v>
      </c>
      <c r="C401" s="57">
        <v>39086</v>
      </c>
      <c r="D401" s="58">
        <v>73.85</v>
      </c>
      <c r="E401" s="58">
        <v>73.9</v>
      </c>
      <c r="F401" s="58">
        <v>72.21</v>
      </c>
      <c r="G401" s="58">
        <v>72.72</v>
      </c>
      <c r="H401" s="59">
        <v>31046600</v>
      </c>
      <c r="I401" s="46">
        <v>72.1</v>
      </c>
      <c r="K401" s="47">
        <f t="shared" si="84"/>
        <v>-0.018780620577027896</v>
      </c>
      <c r="M401" s="29">
        <f t="shared" si="85"/>
        <v>0</v>
      </c>
      <c r="N401" s="108">
        <f t="shared" si="77"/>
        <v>78.1553499571007</v>
      </c>
      <c r="O401" s="108">
        <f t="shared" si="78"/>
        <v>72.96865004289933</v>
      </c>
      <c r="P401" s="27">
        <f t="shared" si="86"/>
        <v>394</v>
      </c>
      <c r="Q401" s="53">
        <f t="shared" si="75"/>
        <v>74.94164489508208</v>
      </c>
      <c r="R401" s="54">
        <f t="shared" si="76"/>
        <v>74.7725591786466</v>
      </c>
      <c r="S401" s="55">
        <f aca="true" t="shared" si="87" ref="S401:S464">IF($X401&lt;&gt;"",Q401-R401,"")</f>
        <v>0.16908571643547532</v>
      </c>
      <c r="T401" s="53">
        <f t="shared" si="79"/>
        <v>74.9781316287417</v>
      </c>
      <c r="U401" s="53">
        <f t="shared" si="80"/>
        <v>73.41325983923726</v>
      </c>
      <c r="V401" s="53">
        <f t="shared" si="81"/>
        <v>70.72192455812316</v>
      </c>
      <c r="X401" s="56">
        <f t="shared" si="82"/>
        <v>72.1</v>
      </c>
      <c r="Y401" s="50"/>
      <c r="AC401" s="7"/>
      <c r="AD401" s="7"/>
      <c r="AE401" s="50"/>
    </row>
    <row r="402" spans="1:31" ht="12.75">
      <c r="A402" s="42">
        <f t="shared" si="83"/>
        <v>395</v>
      </c>
      <c r="C402" s="57">
        <v>39087</v>
      </c>
      <c r="D402" s="58">
        <v>72.45</v>
      </c>
      <c r="E402" s="58">
        <v>73.38</v>
      </c>
      <c r="F402" s="58">
        <v>72.22</v>
      </c>
      <c r="G402" s="58">
        <v>73.24</v>
      </c>
      <c r="H402" s="59">
        <v>24671500</v>
      </c>
      <c r="I402" s="46">
        <v>72.62</v>
      </c>
      <c r="K402" s="47">
        <f t="shared" si="84"/>
        <v>0.007212205270457739</v>
      </c>
      <c r="M402" s="29">
        <f t="shared" si="85"/>
        <v>1</v>
      </c>
      <c r="N402" s="108">
        <f t="shared" si="77"/>
        <v>78.07317107123653</v>
      </c>
      <c r="O402" s="108">
        <f t="shared" si="78"/>
        <v>72.57382892876349</v>
      </c>
      <c r="P402" s="27">
        <f t="shared" si="86"/>
        <v>395</v>
      </c>
      <c r="Q402" s="53">
        <f t="shared" si="75"/>
        <v>74.58446875737714</v>
      </c>
      <c r="R402" s="54">
        <f t="shared" si="76"/>
        <v>74.6131103505987</v>
      </c>
      <c r="S402" s="55">
        <f t="shared" si="87"/>
        <v>-0.028641593221564676</v>
      </c>
      <c r="T402" s="53">
        <f t="shared" si="79"/>
        <v>74.75354766409964</v>
      </c>
      <c r="U402" s="53">
        <f t="shared" si="80"/>
        <v>73.38215161024756</v>
      </c>
      <c r="V402" s="53">
        <f t="shared" si="81"/>
        <v>70.75951021043755</v>
      </c>
      <c r="X402" s="56">
        <f t="shared" si="82"/>
        <v>72.62</v>
      </c>
      <c r="Y402" s="50"/>
      <c r="AC402" s="7"/>
      <c r="AD402" s="7"/>
      <c r="AE402" s="50"/>
    </row>
    <row r="403" spans="1:31" ht="12.75">
      <c r="A403" s="42">
        <f t="shared" si="83"/>
        <v>396</v>
      </c>
      <c r="C403" s="57">
        <v>39090</v>
      </c>
      <c r="D403" s="58">
        <v>73.88</v>
      </c>
      <c r="E403" s="58">
        <v>74.25</v>
      </c>
      <c r="F403" s="58">
        <v>71.85</v>
      </c>
      <c r="G403" s="58">
        <v>72.65</v>
      </c>
      <c r="H403" s="59">
        <v>25981900</v>
      </c>
      <c r="I403" s="46">
        <v>72.03</v>
      </c>
      <c r="K403" s="47">
        <f t="shared" si="84"/>
        <v>-0.008124483613329736</v>
      </c>
      <c r="M403" s="29">
        <f t="shared" si="85"/>
        <v>0</v>
      </c>
      <c r="N403" s="108">
        <f t="shared" si="77"/>
        <v>78.23646344298989</v>
      </c>
      <c r="O403" s="108">
        <f t="shared" si="78"/>
        <v>72.0475365570101</v>
      </c>
      <c r="P403" s="27">
        <f t="shared" si="86"/>
        <v>396</v>
      </c>
      <c r="Q403" s="53">
        <f t="shared" si="75"/>
        <v>74.1914735639345</v>
      </c>
      <c r="R403" s="54">
        <f t="shared" si="76"/>
        <v>74.42176884314695</v>
      </c>
      <c r="S403" s="55">
        <f t="shared" si="87"/>
        <v>-0.23029527921245574</v>
      </c>
      <c r="T403" s="53">
        <f t="shared" si="79"/>
        <v>74.49416217228062</v>
      </c>
      <c r="U403" s="53">
        <f t="shared" si="80"/>
        <v>73.32912605690453</v>
      </c>
      <c r="V403" s="53">
        <f t="shared" si="81"/>
        <v>70.78466842409226</v>
      </c>
      <c r="X403" s="56">
        <f t="shared" si="82"/>
        <v>72.03</v>
      </c>
      <c r="Y403" s="50"/>
      <c r="AC403" s="7"/>
      <c r="AD403" s="7"/>
      <c r="AE403" s="50"/>
    </row>
    <row r="404" spans="1:31" ht="12.75">
      <c r="A404" s="42">
        <f t="shared" si="83"/>
        <v>397</v>
      </c>
      <c r="C404" s="57">
        <v>39091</v>
      </c>
      <c r="D404" s="58">
        <v>71.85</v>
      </c>
      <c r="E404" s="58">
        <v>72.84</v>
      </c>
      <c r="F404" s="58">
        <v>71.44</v>
      </c>
      <c r="G404" s="58">
        <v>72.09</v>
      </c>
      <c r="H404" s="59">
        <v>27039900</v>
      </c>
      <c r="I404" s="46">
        <v>71.48</v>
      </c>
      <c r="K404" s="47">
        <f t="shared" si="84"/>
        <v>-0.007635707344162079</v>
      </c>
      <c r="M404" s="29">
        <f t="shared" si="85"/>
        <v>0</v>
      </c>
      <c r="N404" s="108">
        <f t="shared" si="77"/>
        <v>78.44556284939736</v>
      </c>
      <c r="O404" s="108">
        <f t="shared" si="78"/>
        <v>71.48043715060263</v>
      </c>
      <c r="P404" s="27">
        <f t="shared" si="86"/>
        <v>397</v>
      </c>
      <c r="Q404" s="53">
        <f t="shared" si="75"/>
        <v>73.77432378486765</v>
      </c>
      <c r="R404" s="54">
        <f t="shared" si="76"/>
        <v>74.20386003995088</v>
      </c>
      <c r="S404" s="55">
        <f t="shared" si="87"/>
        <v>-0.4295362550832351</v>
      </c>
      <c r="T404" s="53">
        <f t="shared" si="79"/>
        <v>74.2070991082539</v>
      </c>
      <c r="U404" s="53">
        <f t="shared" si="80"/>
        <v>73.25661130957494</v>
      </c>
      <c r="V404" s="53">
        <f t="shared" si="81"/>
        <v>70.79843736618945</v>
      </c>
      <c r="X404" s="56">
        <f t="shared" si="82"/>
        <v>71.48</v>
      </c>
      <c r="Y404" s="50"/>
      <c r="AC404" s="7"/>
      <c r="AD404" s="7"/>
      <c r="AE404" s="50"/>
    </row>
    <row r="405" spans="1:31" ht="12.75">
      <c r="A405" s="42">
        <f t="shared" si="83"/>
        <v>398</v>
      </c>
      <c r="C405" s="57">
        <v>39092</v>
      </c>
      <c r="D405" s="58">
        <v>71.81</v>
      </c>
      <c r="E405" s="58">
        <v>73.11</v>
      </c>
      <c r="F405" s="58">
        <v>70.64</v>
      </c>
      <c r="G405" s="58">
        <v>70.99</v>
      </c>
      <c r="H405" s="59">
        <v>30572000</v>
      </c>
      <c r="I405" s="46">
        <v>70.39</v>
      </c>
      <c r="K405" s="47">
        <f t="shared" si="84"/>
        <v>-0.015249020705092375</v>
      </c>
      <c r="M405" s="29">
        <f t="shared" si="85"/>
        <v>0</v>
      </c>
      <c r="N405" s="108">
        <f t="shared" si="77"/>
        <v>78.7530743421552</v>
      </c>
      <c r="O405" s="108">
        <f t="shared" si="78"/>
        <v>70.72592565784478</v>
      </c>
      <c r="P405" s="27">
        <f t="shared" si="86"/>
        <v>398</v>
      </c>
      <c r="Q405" s="53">
        <f t="shared" si="75"/>
        <v>73.2536585871957</v>
      </c>
      <c r="R405" s="54">
        <f t="shared" si="76"/>
        <v>73.92135188884342</v>
      </c>
      <c r="S405" s="55">
        <f t="shared" si="87"/>
        <v>-0.6676933016477165</v>
      </c>
      <c r="T405" s="53">
        <f t="shared" si="79"/>
        <v>73.84356585984877</v>
      </c>
      <c r="U405" s="53">
        <f t="shared" si="80"/>
        <v>73.14419517978769</v>
      </c>
      <c r="V405" s="53">
        <f t="shared" si="81"/>
        <v>70.79034949755203</v>
      </c>
      <c r="X405" s="56">
        <f t="shared" si="82"/>
        <v>70.39</v>
      </c>
      <c r="Y405" s="50"/>
      <c r="AC405" s="7"/>
      <c r="AD405" s="7"/>
      <c r="AE405" s="50"/>
    </row>
    <row r="406" spans="1:31" ht="12.75">
      <c r="A406" s="42">
        <f t="shared" si="83"/>
        <v>399</v>
      </c>
      <c r="C406" s="57">
        <v>39093</v>
      </c>
      <c r="D406" s="58">
        <v>70.99</v>
      </c>
      <c r="E406" s="58">
        <v>72.85</v>
      </c>
      <c r="F406" s="58">
        <v>70.77</v>
      </c>
      <c r="G406" s="58">
        <v>70.98</v>
      </c>
      <c r="H406" s="59">
        <v>29161700</v>
      </c>
      <c r="I406" s="46">
        <v>70.38</v>
      </c>
      <c r="K406" s="47">
        <f t="shared" si="84"/>
        <v>-0.0001420656343231741</v>
      </c>
      <c r="M406" s="29">
        <f t="shared" si="85"/>
        <v>0</v>
      </c>
      <c r="N406" s="108">
        <f t="shared" si="77"/>
        <v>78.9633777285583</v>
      </c>
      <c r="O406" s="108">
        <f t="shared" si="78"/>
        <v>70.08162227144169</v>
      </c>
      <c r="P406" s="27">
        <f t="shared" si="86"/>
        <v>399</v>
      </c>
      <c r="Q406" s="53">
        <f t="shared" si="75"/>
        <v>72.81155726608867</v>
      </c>
      <c r="R406" s="54">
        <f t="shared" si="76"/>
        <v>73.65902952670687</v>
      </c>
      <c r="S406" s="55">
        <f t="shared" si="87"/>
        <v>-0.8474722606182041</v>
      </c>
      <c r="T406" s="53">
        <f t="shared" si="79"/>
        <v>73.51370244462507</v>
      </c>
      <c r="U406" s="53">
        <f t="shared" si="80"/>
        <v>73.03579536881563</v>
      </c>
      <c r="V406" s="53">
        <f t="shared" si="81"/>
        <v>70.78222376492724</v>
      </c>
      <c r="X406" s="56">
        <f t="shared" si="82"/>
        <v>70.38</v>
      </c>
      <c r="Y406" s="50"/>
      <c r="AC406" s="7"/>
      <c r="AD406" s="7"/>
      <c r="AE406" s="50"/>
    </row>
    <row r="407" spans="1:31" ht="12.75">
      <c r="A407" s="42">
        <f t="shared" si="83"/>
        <v>400</v>
      </c>
      <c r="C407" s="57">
        <v>39094</v>
      </c>
      <c r="D407" s="58">
        <v>71.21</v>
      </c>
      <c r="E407" s="58">
        <v>72.71</v>
      </c>
      <c r="F407" s="58">
        <v>71.2</v>
      </c>
      <c r="G407" s="58">
        <v>72.66</v>
      </c>
      <c r="H407" s="59">
        <v>24438700</v>
      </c>
      <c r="I407" s="46">
        <v>72.04</v>
      </c>
      <c r="K407" s="47">
        <f t="shared" si="84"/>
        <v>0.02358624609264015</v>
      </c>
      <c r="M407" s="29">
        <f t="shared" si="85"/>
        <v>1</v>
      </c>
      <c r="N407" s="108">
        <f t="shared" si="77"/>
        <v>78.8826735312794</v>
      </c>
      <c r="O407" s="108">
        <f t="shared" si="78"/>
        <v>69.8063264687206</v>
      </c>
      <c r="P407" s="27">
        <f t="shared" si="86"/>
        <v>400</v>
      </c>
      <c r="Q407" s="53">
        <f t="shared" si="75"/>
        <v>72.69285614822888</v>
      </c>
      <c r="R407" s="54">
        <f t="shared" si="76"/>
        <v>73.53910141361747</v>
      </c>
      <c r="S407" s="55">
        <f t="shared" si="87"/>
        <v>-0.846245265388589</v>
      </c>
      <c r="T407" s="53">
        <f t="shared" si="79"/>
        <v>73.37334983085125</v>
      </c>
      <c r="U407" s="53">
        <f t="shared" si="80"/>
        <v>72.99674457003854</v>
      </c>
      <c r="V407" s="53">
        <f t="shared" si="81"/>
        <v>70.80713022502769</v>
      </c>
      <c r="X407" s="56">
        <f t="shared" si="82"/>
        <v>72.04</v>
      </c>
      <c r="Y407" s="50"/>
      <c r="AC407" s="7"/>
      <c r="AD407" s="7"/>
      <c r="AE407" s="50"/>
    </row>
    <row r="408" spans="1:31" ht="12.75">
      <c r="A408" s="42">
        <f t="shared" si="83"/>
        <v>401</v>
      </c>
      <c r="C408" s="57">
        <v>39098</v>
      </c>
      <c r="D408" s="58">
        <v>72.5</v>
      </c>
      <c r="E408" s="58">
        <v>72.65</v>
      </c>
      <c r="F408" s="58">
        <v>71.25</v>
      </c>
      <c r="G408" s="58">
        <v>71.63</v>
      </c>
      <c r="H408" s="59">
        <v>25444400</v>
      </c>
      <c r="I408" s="46">
        <v>71.02</v>
      </c>
      <c r="K408" s="47">
        <f t="shared" si="84"/>
        <v>-0.0141588006662966</v>
      </c>
      <c r="M408" s="29">
        <f t="shared" si="85"/>
        <v>0</v>
      </c>
      <c r="N408" s="108">
        <f t="shared" si="77"/>
        <v>78.68361356122705</v>
      </c>
      <c r="O408" s="108">
        <f t="shared" si="78"/>
        <v>69.43738643877296</v>
      </c>
      <c r="P408" s="27">
        <f t="shared" si="86"/>
        <v>401</v>
      </c>
      <c r="Q408" s="53">
        <f t="shared" si="75"/>
        <v>72.43549366388598</v>
      </c>
      <c r="R408" s="54">
        <f t="shared" si="76"/>
        <v>73.35250130890508</v>
      </c>
      <c r="S408" s="55">
        <f t="shared" si="87"/>
        <v>-0.9170076450190976</v>
      </c>
      <c r="T408" s="53">
        <f t="shared" si="79"/>
        <v>73.14922127553208</v>
      </c>
      <c r="U408" s="53">
        <f t="shared" si="80"/>
        <v>72.91922517513507</v>
      </c>
      <c r="V408" s="53">
        <f t="shared" si="81"/>
        <v>70.81134546809645</v>
      </c>
      <c r="X408" s="56">
        <f t="shared" si="82"/>
        <v>71.02</v>
      </c>
      <c r="Y408" s="50"/>
      <c r="AC408" s="7"/>
      <c r="AD408" s="7"/>
      <c r="AE408" s="50"/>
    </row>
    <row r="409" spans="1:31" ht="12.75">
      <c r="A409" s="42">
        <f t="shared" si="83"/>
        <v>402</v>
      </c>
      <c r="C409" s="57">
        <v>39099</v>
      </c>
      <c r="D409" s="58">
        <v>71.49</v>
      </c>
      <c r="E409" s="58">
        <v>72.62</v>
      </c>
      <c r="F409" s="58">
        <v>71.41</v>
      </c>
      <c r="G409" s="58">
        <v>72.46</v>
      </c>
      <c r="H409" s="59">
        <v>31292200</v>
      </c>
      <c r="I409" s="46">
        <v>71.84</v>
      </c>
      <c r="K409" s="47">
        <f t="shared" si="84"/>
        <v>0.011546043368065417</v>
      </c>
      <c r="M409" s="29">
        <f t="shared" si="85"/>
        <v>1</v>
      </c>
      <c r="N409" s="108">
        <f t="shared" si="77"/>
        <v>78.0823072885836</v>
      </c>
      <c r="O409" s="108">
        <f t="shared" si="78"/>
        <v>69.41669271141639</v>
      </c>
      <c r="P409" s="27">
        <f t="shared" si="86"/>
        <v>402</v>
      </c>
      <c r="Q409" s="53">
        <f t="shared" si="75"/>
        <v>72.34387925405736</v>
      </c>
      <c r="R409" s="54">
        <f t="shared" si="76"/>
        <v>73.2404641749121</v>
      </c>
      <c r="S409" s="55">
        <f t="shared" si="87"/>
        <v>-0.8965849208547496</v>
      </c>
      <c r="T409" s="53">
        <f t="shared" si="79"/>
        <v>73.02453353500522</v>
      </c>
      <c r="U409" s="53">
        <f t="shared" si="80"/>
        <v>72.87690261924742</v>
      </c>
      <c r="V409" s="53">
        <f t="shared" si="81"/>
        <v>70.8317148647678</v>
      </c>
      <c r="X409" s="56">
        <f t="shared" si="82"/>
        <v>71.84</v>
      </c>
      <c r="Y409" s="50"/>
      <c r="AC409" s="7"/>
      <c r="AD409" s="7"/>
      <c r="AE409" s="50"/>
    </row>
    <row r="410" spans="1:31" ht="12.75">
      <c r="A410" s="42">
        <f t="shared" si="83"/>
        <v>403</v>
      </c>
      <c r="C410" s="57">
        <v>39100</v>
      </c>
      <c r="D410" s="58">
        <v>72.67</v>
      </c>
      <c r="E410" s="58">
        <v>73.13</v>
      </c>
      <c r="F410" s="58">
        <v>71.19</v>
      </c>
      <c r="G410" s="58">
        <v>71.96</v>
      </c>
      <c r="H410" s="59">
        <v>23584000</v>
      </c>
      <c r="I410" s="46">
        <v>71.35</v>
      </c>
      <c r="K410" s="47">
        <f t="shared" si="84"/>
        <v>-0.0068207126948776065</v>
      </c>
      <c r="M410" s="29">
        <f t="shared" si="85"/>
        <v>0</v>
      </c>
      <c r="N410" s="108">
        <f t="shared" si="77"/>
        <v>77.72456365679423</v>
      </c>
      <c r="O410" s="108">
        <f t="shared" si="78"/>
        <v>69.24543634320574</v>
      </c>
      <c r="P410" s="27">
        <f t="shared" si="86"/>
        <v>403</v>
      </c>
      <c r="Q410" s="53">
        <f t="shared" si="75"/>
        <v>72.19097475343314</v>
      </c>
      <c r="R410" s="54">
        <f t="shared" si="76"/>
        <v>73.10042979158528</v>
      </c>
      <c r="S410" s="55">
        <f t="shared" si="87"/>
        <v>-0.9094550381521458</v>
      </c>
      <c r="T410" s="53">
        <f t="shared" si="79"/>
        <v>72.865054150719</v>
      </c>
      <c r="U410" s="53">
        <f t="shared" si="80"/>
        <v>72.81702408515929</v>
      </c>
      <c r="V410" s="53">
        <f t="shared" si="81"/>
        <v>70.8419779367526</v>
      </c>
      <c r="X410" s="56">
        <f t="shared" si="82"/>
        <v>71.35</v>
      </c>
      <c r="Y410" s="50"/>
      <c r="AC410" s="7"/>
      <c r="AD410" s="7"/>
      <c r="AE410" s="50"/>
    </row>
    <row r="411" spans="1:31" ht="12.75">
      <c r="A411" s="42">
        <f t="shared" si="83"/>
        <v>404</v>
      </c>
      <c r="C411" s="57">
        <v>39101</v>
      </c>
      <c r="D411" s="58">
        <v>72.5</v>
      </c>
      <c r="E411" s="58">
        <v>73.63</v>
      </c>
      <c r="F411" s="58">
        <v>72.2</v>
      </c>
      <c r="G411" s="58">
        <v>73.53</v>
      </c>
      <c r="H411" s="59">
        <v>23912600</v>
      </c>
      <c r="I411" s="46">
        <v>72.9</v>
      </c>
      <c r="K411" s="47">
        <f t="shared" si="84"/>
        <v>0.021723896285914757</v>
      </c>
      <c r="M411" s="29">
        <f t="shared" si="85"/>
        <v>1</v>
      </c>
      <c r="N411" s="108">
        <f t="shared" si="77"/>
        <v>77.5841053887911</v>
      </c>
      <c r="O411" s="108">
        <f t="shared" si="78"/>
        <v>69.18889461120887</v>
      </c>
      <c r="P411" s="27">
        <f t="shared" si="86"/>
        <v>404</v>
      </c>
      <c r="Q411" s="53">
        <f t="shared" si="75"/>
        <v>72.30005556059727</v>
      </c>
      <c r="R411" s="54">
        <f t="shared" si="76"/>
        <v>73.08558314035675</v>
      </c>
      <c r="S411" s="55">
        <f t="shared" si="87"/>
        <v>-0.7855275797594743</v>
      </c>
      <c r="T411" s="53">
        <f t="shared" si="79"/>
        <v>72.86838232684102</v>
      </c>
      <c r="U411" s="53">
        <f t="shared" si="80"/>
        <v>72.82027804260403</v>
      </c>
      <c r="V411" s="53">
        <f t="shared" si="81"/>
        <v>70.88273084889612</v>
      </c>
      <c r="X411" s="56">
        <f t="shared" si="82"/>
        <v>72.9</v>
      </c>
      <c r="Y411" s="50"/>
      <c r="AC411" s="7"/>
      <c r="AD411" s="7"/>
      <c r="AE411" s="50"/>
    </row>
    <row r="412" spans="1:31" ht="12.75">
      <c r="A412" s="42">
        <f t="shared" si="83"/>
        <v>405</v>
      </c>
      <c r="C412" s="57">
        <v>39104</v>
      </c>
      <c r="D412" s="58">
        <v>73.65</v>
      </c>
      <c r="E412" s="58">
        <v>73.75</v>
      </c>
      <c r="F412" s="58">
        <v>72.5</v>
      </c>
      <c r="G412" s="58">
        <v>72.9</v>
      </c>
      <c r="H412" s="59">
        <v>21929300</v>
      </c>
      <c r="I412" s="46">
        <v>72.28</v>
      </c>
      <c r="K412" s="47">
        <f t="shared" si="84"/>
        <v>-0.00850480109739371</v>
      </c>
      <c r="M412" s="29">
        <f t="shared" si="85"/>
        <v>0</v>
      </c>
      <c r="N412" s="108">
        <f t="shared" si="77"/>
        <v>77.17998498495767</v>
      </c>
      <c r="O412" s="108">
        <f t="shared" si="78"/>
        <v>69.18801501504232</v>
      </c>
      <c r="P412" s="27">
        <f t="shared" si="86"/>
        <v>405</v>
      </c>
      <c r="Q412" s="53">
        <f t="shared" si="75"/>
        <v>72.29697008973615</v>
      </c>
      <c r="R412" s="54">
        <f t="shared" si="76"/>
        <v>73.02591031514514</v>
      </c>
      <c r="S412" s="55">
        <f t="shared" si="87"/>
        <v>-0.7289402254089907</v>
      </c>
      <c r="T412" s="53">
        <f t="shared" si="79"/>
        <v>72.81234591476091</v>
      </c>
      <c r="U412" s="53">
        <f t="shared" si="80"/>
        <v>72.79909066838427</v>
      </c>
      <c r="V412" s="53">
        <f t="shared" si="81"/>
        <v>70.91039954495757</v>
      </c>
      <c r="X412" s="56">
        <f t="shared" si="82"/>
        <v>72.28</v>
      </c>
      <c r="Y412" s="50"/>
      <c r="AC412" s="7"/>
      <c r="AD412" s="7"/>
      <c r="AE412" s="50"/>
    </row>
    <row r="413" spans="1:31" ht="12.75">
      <c r="A413" s="42">
        <f t="shared" si="83"/>
        <v>406</v>
      </c>
      <c r="C413" s="57">
        <v>39105</v>
      </c>
      <c r="D413" s="58">
        <v>73.55</v>
      </c>
      <c r="E413" s="58">
        <v>74.91</v>
      </c>
      <c r="F413" s="58">
        <v>73.47</v>
      </c>
      <c r="G413" s="58">
        <v>74.49</v>
      </c>
      <c r="H413" s="59">
        <v>29016600</v>
      </c>
      <c r="I413" s="46">
        <v>73.86</v>
      </c>
      <c r="K413" s="47">
        <f t="shared" si="84"/>
        <v>0.021859435528500226</v>
      </c>
      <c r="M413" s="29">
        <f t="shared" si="85"/>
        <v>1</v>
      </c>
      <c r="N413" s="108">
        <f t="shared" si="77"/>
        <v>76.98180481257626</v>
      </c>
      <c r="O413" s="108">
        <f t="shared" si="78"/>
        <v>69.22919518742373</v>
      </c>
      <c r="P413" s="27">
        <f t="shared" si="86"/>
        <v>406</v>
      </c>
      <c r="Q413" s="53">
        <f t="shared" si="75"/>
        <v>72.53743622977674</v>
      </c>
      <c r="R413" s="54">
        <f t="shared" si="76"/>
        <v>73.08769473624551</v>
      </c>
      <c r="S413" s="55">
        <f t="shared" si="87"/>
        <v>-0.5502585064687651</v>
      </c>
      <c r="T413" s="53">
        <f t="shared" si="79"/>
        <v>72.9121224943075</v>
      </c>
      <c r="U413" s="53">
        <f t="shared" si="80"/>
        <v>72.84069495589861</v>
      </c>
      <c r="V413" s="53">
        <f t="shared" si="81"/>
        <v>70.9688074747604</v>
      </c>
      <c r="X413" s="56">
        <f t="shared" si="82"/>
        <v>73.86</v>
      </c>
      <c r="Y413" s="50"/>
      <c r="AC413" s="7"/>
      <c r="AD413" s="7"/>
      <c r="AE413" s="50"/>
    </row>
    <row r="414" spans="1:31" ht="12.75">
      <c r="A414" s="42">
        <f t="shared" si="83"/>
        <v>407</v>
      </c>
      <c r="C414" s="57">
        <v>39106</v>
      </c>
      <c r="D414" s="58">
        <v>74.5</v>
      </c>
      <c r="E414" s="58">
        <v>74.99</v>
      </c>
      <c r="F414" s="58">
        <v>73.75</v>
      </c>
      <c r="G414" s="58">
        <v>74.9</v>
      </c>
      <c r="H414" s="59">
        <v>19785400</v>
      </c>
      <c r="I414" s="46">
        <v>74.26</v>
      </c>
      <c r="K414" s="47">
        <f t="shared" si="84"/>
        <v>0.00541565123206067</v>
      </c>
      <c r="M414" s="29">
        <f t="shared" si="85"/>
        <v>1</v>
      </c>
      <c r="N414" s="108">
        <f t="shared" si="77"/>
        <v>76.85076706151858</v>
      </c>
      <c r="O414" s="108">
        <f t="shared" si="78"/>
        <v>69.2642329384814</v>
      </c>
      <c r="P414" s="27">
        <f t="shared" si="86"/>
        <v>407</v>
      </c>
      <c r="Q414" s="53">
        <f aca="true" t="shared" si="88" ref="Q414:Q477">IF($X414&lt;&gt;"",(1-Q$5)*Q413+Q$5*$X414,"")</f>
        <v>72.80244604058032</v>
      </c>
      <c r="R414" s="54">
        <f aca="true" t="shared" si="89" ref="R414:R477">IF($X414&lt;&gt;"",(1-R$5)*R413+R$5*$X414,"")</f>
        <v>73.17453216319028</v>
      </c>
      <c r="S414" s="55">
        <f t="shared" si="87"/>
        <v>-0.3720861226099572</v>
      </c>
      <c r="T414" s="53">
        <f t="shared" si="79"/>
        <v>73.04049178056393</v>
      </c>
      <c r="U414" s="53">
        <f t="shared" si="80"/>
        <v>72.89635397723592</v>
      </c>
      <c r="V414" s="53">
        <f t="shared" si="81"/>
        <v>71.03397960397305</v>
      </c>
      <c r="X414" s="56">
        <f t="shared" si="82"/>
        <v>74.26</v>
      </c>
      <c r="Y414" s="50"/>
      <c r="AC414" s="7"/>
      <c r="AD414" s="7"/>
      <c r="AE414" s="50"/>
    </row>
    <row r="415" spans="1:31" ht="12.75">
      <c r="A415" s="42">
        <f t="shared" si="83"/>
        <v>408</v>
      </c>
      <c r="C415" s="57">
        <v>39107</v>
      </c>
      <c r="D415" s="58">
        <v>74.62</v>
      </c>
      <c r="E415" s="58">
        <v>74.94</v>
      </c>
      <c r="F415" s="58">
        <v>73.36</v>
      </c>
      <c r="G415" s="58">
        <v>73.52</v>
      </c>
      <c r="H415" s="59">
        <v>22630100</v>
      </c>
      <c r="I415" s="46">
        <v>72.89</v>
      </c>
      <c r="K415" s="47">
        <f t="shared" si="84"/>
        <v>-0.018448693778615688</v>
      </c>
      <c r="M415" s="29">
        <f t="shared" si="85"/>
        <v>0</v>
      </c>
      <c r="N415" s="108">
        <f t="shared" si="77"/>
        <v>76.67464685777892</v>
      </c>
      <c r="O415" s="108">
        <f t="shared" si="78"/>
        <v>69.25235314222107</v>
      </c>
      <c r="P415" s="27">
        <f t="shared" si="86"/>
        <v>408</v>
      </c>
      <c r="Q415" s="53">
        <f t="shared" si="88"/>
        <v>72.81591588049103</v>
      </c>
      <c r="R415" s="54">
        <f t="shared" si="89"/>
        <v>73.15345570665765</v>
      </c>
      <c r="S415" s="55">
        <f t="shared" si="87"/>
        <v>-0.33753982616661915</v>
      </c>
      <c r="T415" s="53">
        <f t="shared" si="79"/>
        <v>73.02615923003404</v>
      </c>
      <c r="U415" s="53">
        <f t="shared" si="80"/>
        <v>72.89610480165804</v>
      </c>
      <c r="V415" s="53">
        <f t="shared" si="81"/>
        <v>71.07073248310229</v>
      </c>
      <c r="X415" s="56">
        <f t="shared" si="82"/>
        <v>72.89</v>
      </c>
      <c r="Y415" s="50"/>
      <c r="AC415" s="7"/>
      <c r="AD415" s="7"/>
      <c r="AE415" s="50"/>
    </row>
    <row r="416" spans="1:31" ht="12.75">
      <c r="A416" s="42">
        <f t="shared" si="83"/>
        <v>409</v>
      </c>
      <c r="C416" s="57">
        <v>39108</v>
      </c>
      <c r="D416" s="58">
        <v>73.89</v>
      </c>
      <c r="E416" s="58">
        <v>74.49</v>
      </c>
      <c r="F416" s="58">
        <v>73.45</v>
      </c>
      <c r="G416" s="58">
        <v>73.61</v>
      </c>
      <c r="H416" s="59">
        <v>20506200</v>
      </c>
      <c r="I416" s="46">
        <v>72.98</v>
      </c>
      <c r="K416" s="47">
        <f t="shared" si="84"/>
        <v>0.0012347372753465091</v>
      </c>
      <c r="M416" s="29">
        <f t="shared" si="85"/>
        <v>1</v>
      </c>
      <c r="N416" s="108">
        <f t="shared" si="77"/>
        <v>76.38182126261532</v>
      </c>
      <c r="O416" s="108">
        <f t="shared" si="78"/>
        <v>69.30317873738468</v>
      </c>
      <c r="P416" s="27">
        <f t="shared" si="86"/>
        <v>409</v>
      </c>
      <c r="Q416" s="53">
        <f t="shared" si="88"/>
        <v>72.84115959118472</v>
      </c>
      <c r="R416" s="54">
        <f t="shared" si="89"/>
        <v>73.14060713579413</v>
      </c>
      <c r="S416" s="55">
        <f t="shared" si="87"/>
        <v>-0.29944754460940715</v>
      </c>
      <c r="T416" s="53">
        <f t="shared" si="79"/>
        <v>73.02176311288794</v>
      </c>
      <c r="U416" s="53">
        <f t="shared" si="80"/>
        <v>72.89939480943616</v>
      </c>
      <c r="V416" s="53">
        <f t="shared" si="81"/>
        <v>71.10853976066461</v>
      </c>
      <c r="X416" s="56">
        <f t="shared" si="82"/>
        <v>72.98</v>
      </c>
      <c r="Y416" s="50"/>
      <c r="AC416" s="7"/>
      <c r="AD416" s="7"/>
      <c r="AE416" s="50"/>
    </row>
    <row r="417" spans="1:31" ht="12.75">
      <c r="A417" s="42">
        <f t="shared" si="83"/>
        <v>410</v>
      </c>
      <c r="C417" s="57">
        <v>39111</v>
      </c>
      <c r="D417" s="58">
        <v>73.65</v>
      </c>
      <c r="E417" s="58">
        <v>74.09</v>
      </c>
      <c r="F417" s="58">
        <v>72.8</v>
      </c>
      <c r="G417" s="58">
        <v>73.2</v>
      </c>
      <c r="H417" s="59">
        <v>17370600</v>
      </c>
      <c r="I417" s="46">
        <v>72.58</v>
      </c>
      <c r="K417" s="47">
        <f t="shared" si="84"/>
        <v>-0.005480953685941481</v>
      </c>
      <c r="M417" s="29">
        <f t="shared" si="85"/>
        <v>0</v>
      </c>
      <c r="N417" s="108">
        <f t="shared" si="77"/>
        <v>75.82056874135293</v>
      </c>
      <c r="O417" s="108">
        <f t="shared" si="78"/>
        <v>69.49243125864706</v>
      </c>
      <c r="P417" s="27">
        <f t="shared" si="86"/>
        <v>410</v>
      </c>
      <c r="Q417" s="53">
        <f t="shared" si="88"/>
        <v>72.80098119254092</v>
      </c>
      <c r="R417" s="54">
        <f t="shared" si="89"/>
        <v>73.09908068129087</v>
      </c>
      <c r="S417" s="55">
        <f t="shared" si="87"/>
        <v>-0.29809948874995484</v>
      </c>
      <c r="T417" s="53">
        <f t="shared" si="79"/>
        <v>72.97969043547005</v>
      </c>
      <c r="U417" s="53">
        <f t="shared" si="80"/>
        <v>72.8868695227916</v>
      </c>
      <c r="V417" s="53">
        <f t="shared" si="81"/>
        <v>71.1376775871861</v>
      </c>
      <c r="X417" s="56">
        <f t="shared" si="82"/>
        <v>72.58</v>
      </c>
      <c r="Y417" s="50"/>
      <c r="AC417" s="7"/>
      <c r="AD417" s="7"/>
      <c r="AE417" s="50"/>
    </row>
    <row r="418" spans="1:31" ht="12.75">
      <c r="A418" s="42">
        <f t="shared" si="83"/>
        <v>411</v>
      </c>
      <c r="C418" s="57">
        <v>39112</v>
      </c>
      <c r="D418" s="58">
        <v>73.45</v>
      </c>
      <c r="E418" s="58">
        <v>74.59</v>
      </c>
      <c r="F418" s="58">
        <v>73.33</v>
      </c>
      <c r="G418" s="58">
        <v>74.39</v>
      </c>
      <c r="H418" s="59">
        <v>21590500</v>
      </c>
      <c r="I418" s="46">
        <v>73.76</v>
      </c>
      <c r="K418" s="47">
        <f t="shared" si="84"/>
        <v>0.016257922292642668</v>
      </c>
      <c r="M418" s="29">
        <f t="shared" si="85"/>
        <v>1</v>
      </c>
      <c r="N418" s="108">
        <f t="shared" si="77"/>
        <v>75.14701138085535</v>
      </c>
      <c r="O418" s="108">
        <f t="shared" si="78"/>
        <v>69.87498861914464</v>
      </c>
      <c r="P418" s="27">
        <f t="shared" si="86"/>
        <v>411</v>
      </c>
      <c r="Q418" s="53">
        <f t="shared" si="88"/>
        <v>72.94852254753462</v>
      </c>
      <c r="R418" s="54">
        <f t="shared" si="89"/>
        <v>73.14803766786191</v>
      </c>
      <c r="S418" s="55">
        <f t="shared" si="87"/>
        <v>-0.19951512032729113</v>
      </c>
      <c r="T418" s="53">
        <f t="shared" si="79"/>
        <v>73.05400563209194</v>
      </c>
      <c r="U418" s="53">
        <f t="shared" si="80"/>
        <v>72.92110993366252</v>
      </c>
      <c r="V418" s="53">
        <f t="shared" si="81"/>
        <v>71.18960476367747</v>
      </c>
      <c r="X418" s="56">
        <f t="shared" si="82"/>
        <v>73.76</v>
      </c>
      <c r="Y418" s="50"/>
      <c r="AC418" s="7"/>
      <c r="AD418" s="7"/>
      <c r="AE418" s="50"/>
    </row>
    <row r="419" spans="1:31" ht="12.75">
      <c r="A419" s="42">
        <f t="shared" si="83"/>
        <v>412</v>
      </c>
      <c r="C419" s="57">
        <v>39113</v>
      </c>
      <c r="D419" s="58">
        <v>74.39</v>
      </c>
      <c r="E419" s="58">
        <v>74.72</v>
      </c>
      <c r="F419" s="58">
        <v>73.48</v>
      </c>
      <c r="G419" s="58">
        <v>74.1</v>
      </c>
      <c r="H419" s="59">
        <v>24249200</v>
      </c>
      <c r="I419" s="46">
        <v>73.47</v>
      </c>
      <c r="K419" s="47">
        <f t="shared" si="84"/>
        <v>-0.003931670281995703</v>
      </c>
      <c r="M419" s="29">
        <f t="shared" si="85"/>
        <v>0</v>
      </c>
      <c r="N419" s="108">
        <f t="shared" si="77"/>
        <v>74.54482836780373</v>
      </c>
      <c r="O419" s="108">
        <f t="shared" si="78"/>
        <v>70.22617163219628</v>
      </c>
      <c r="P419" s="27">
        <f t="shared" si="86"/>
        <v>412</v>
      </c>
      <c r="Q419" s="53">
        <f t="shared" si="88"/>
        <v>73.02874984791391</v>
      </c>
      <c r="R419" s="54">
        <f t="shared" si="89"/>
        <v>73.17188672950178</v>
      </c>
      <c r="S419" s="55">
        <f t="shared" si="87"/>
        <v>-0.1431368815878642</v>
      </c>
      <c r="T419" s="53">
        <f t="shared" si="79"/>
        <v>73.09362414332129</v>
      </c>
      <c r="U419" s="53">
        <f t="shared" si="80"/>
        <v>72.94263503430321</v>
      </c>
      <c r="V419" s="53">
        <f t="shared" si="81"/>
        <v>71.23476110499078</v>
      </c>
      <c r="X419" s="56">
        <f t="shared" si="82"/>
        <v>73.47</v>
      </c>
      <c r="Y419" s="50"/>
      <c r="AC419" s="7"/>
      <c r="AD419" s="7"/>
      <c r="AE419" s="50"/>
    </row>
    <row r="420" spans="1:31" ht="12.75">
      <c r="A420" s="42">
        <f t="shared" si="83"/>
        <v>413</v>
      </c>
      <c r="C420" s="57">
        <v>39114</v>
      </c>
      <c r="D420" s="58">
        <v>74.58</v>
      </c>
      <c r="E420" s="58">
        <v>75.28</v>
      </c>
      <c r="F420" s="58">
        <v>73.81</v>
      </c>
      <c r="G420" s="58">
        <v>75.08</v>
      </c>
      <c r="H420" s="59">
        <v>25168000</v>
      </c>
      <c r="I420" s="46">
        <v>74.44</v>
      </c>
      <c r="K420" s="47">
        <f t="shared" si="84"/>
        <v>0.013202667755546571</v>
      </c>
      <c r="M420" s="29">
        <f t="shared" si="85"/>
        <v>1</v>
      </c>
      <c r="N420" s="108">
        <f t="shared" si="77"/>
        <v>74.7265527686911</v>
      </c>
      <c r="O420" s="108">
        <f t="shared" si="78"/>
        <v>70.14044723130891</v>
      </c>
      <c r="P420" s="27">
        <f t="shared" si="86"/>
        <v>413</v>
      </c>
      <c r="Q420" s="53">
        <f t="shared" si="88"/>
        <v>73.24586525592716</v>
      </c>
      <c r="R420" s="54">
        <f t="shared" si="89"/>
        <v>73.26582104583498</v>
      </c>
      <c r="S420" s="55">
        <f t="shared" si="87"/>
        <v>-0.01995578990782576</v>
      </c>
      <c r="T420" s="53">
        <f t="shared" si="79"/>
        <v>73.22185041538593</v>
      </c>
      <c r="U420" s="53">
        <f t="shared" si="80"/>
        <v>73.00135522903642</v>
      </c>
      <c r="V420" s="53">
        <f t="shared" si="81"/>
        <v>71.29823118211968</v>
      </c>
      <c r="X420" s="56">
        <f t="shared" si="82"/>
        <v>74.44</v>
      </c>
      <c r="Y420" s="50"/>
      <c r="AC420" s="7"/>
      <c r="AD420" s="7"/>
      <c r="AE420" s="50"/>
    </row>
    <row r="421" spans="1:31" ht="12.75">
      <c r="A421" s="42">
        <f t="shared" si="83"/>
        <v>414</v>
      </c>
      <c r="C421" s="57">
        <v>39115</v>
      </c>
      <c r="D421" s="58">
        <v>75</v>
      </c>
      <c r="E421" s="58">
        <v>75.79</v>
      </c>
      <c r="F421" s="58">
        <v>74.45</v>
      </c>
      <c r="G421" s="58">
        <v>75.54</v>
      </c>
      <c r="H421" s="59">
        <v>24299300</v>
      </c>
      <c r="I421" s="46">
        <v>74.9</v>
      </c>
      <c r="K421" s="47">
        <f t="shared" si="84"/>
        <v>0.006179473401397129</v>
      </c>
      <c r="M421" s="29">
        <f t="shared" si="85"/>
        <v>1</v>
      </c>
      <c r="N421" s="108">
        <f t="shared" si="77"/>
        <v>75.09821206278998</v>
      </c>
      <c r="O421" s="108">
        <f t="shared" si="78"/>
        <v>70.04878793721001</v>
      </c>
      <c r="P421" s="27">
        <f t="shared" si="86"/>
        <v>414</v>
      </c>
      <c r="Q421" s="53">
        <f t="shared" si="88"/>
        <v>73.50034752424605</v>
      </c>
      <c r="R421" s="54">
        <f t="shared" si="89"/>
        <v>73.38687133873609</v>
      </c>
      <c r="S421" s="55">
        <f t="shared" si="87"/>
        <v>0.11347618550996685</v>
      </c>
      <c r="T421" s="53">
        <f t="shared" si="79"/>
        <v>73.38167418534918</v>
      </c>
      <c r="U421" s="53">
        <f t="shared" si="80"/>
        <v>73.07581188672127</v>
      </c>
      <c r="V421" s="53">
        <f t="shared" si="81"/>
        <v>71.36955333692919</v>
      </c>
      <c r="X421" s="56">
        <f t="shared" si="82"/>
        <v>74.9</v>
      </c>
      <c r="Y421" s="50"/>
      <c r="AC421" s="7"/>
      <c r="AD421" s="7"/>
      <c r="AE421" s="50"/>
    </row>
    <row r="422" spans="1:31" ht="12.75">
      <c r="A422" s="42">
        <f t="shared" si="83"/>
        <v>415</v>
      </c>
      <c r="C422" s="57">
        <v>39118</v>
      </c>
      <c r="D422" s="58">
        <v>75.65</v>
      </c>
      <c r="E422" s="58">
        <v>75.88</v>
      </c>
      <c r="F422" s="58">
        <v>75.06</v>
      </c>
      <c r="G422" s="58">
        <v>75.67</v>
      </c>
      <c r="H422" s="59">
        <v>18168800</v>
      </c>
      <c r="I422" s="46">
        <v>75.03</v>
      </c>
      <c r="K422" s="47">
        <f t="shared" si="84"/>
        <v>0.0017356475300400742</v>
      </c>
      <c r="M422" s="29">
        <f t="shared" si="85"/>
        <v>1</v>
      </c>
      <c r="N422" s="108">
        <f t="shared" si="77"/>
        <v>75.43672419320549</v>
      </c>
      <c r="O422" s="108">
        <f t="shared" si="78"/>
        <v>69.95127580679451</v>
      </c>
      <c r="P422" s="27">
        <f t="shared" si="86"/>
        <v>415</v>
      </c>
      <c r="Q422" s="53">
        <f t="shared" si="88"/>
        <v>73.73567867436205</v>
      </c>
      <c r="R422" s="54">
        <f t="shared" si="89"/>
        <v>73.50858457290377</v>
      </c>
      <c r="S422" s="55">
        <f t="shared" si="87"/>
        <v>0.22709410145827746</v>
      </c>
      <c r="T422" s="53">
        <f t="shared" si="79"/>
        <v>73.53865759626831</v>
      </c>
      <c r="U422" s="53">
        <f t="shared" si="80"/>
        <v>73.15244671469299</v>
      </c>
      <c r="V422" s="53">
        <f t="shared" si="81"/>
        <v>71.44203742926723</v>
      </c>
      <c r="X422" s="56">
        <f t="shared" si="82"/>
        <v>75.03</v>
      </c>
      <c r="Y422" s="50"/>
      <c r="AC422" s="7"/>
      <c r="AD422" s="7"/>
      <c r="AE422" s="50"/>
    </row>
    <row r="423" spans="1:31" ht="12.75">
      <c r="A423" s="42">
        <f t="shared" si="83"/>
        <v>416</v>
      </c>
      <c r="C423" s="57">
        <v>39119</v>
      </c>
      <c r="D423" s="58">
        <v>75.86</v>
      </c>
      <c r="E423" s="58">
        <v>75.97</v>
      </c>
      <c r="F423" s="58">
        <v>75.04</v>
      </c>
      <c r="G423" s="58">
        <v>75.46</v>
      </c>
      <c r="H423" s="59">
        <v>16222300</v>
      </c>
      <c r="I423" s="46">
        <v>74.82</v>
      </c>
      <c r="K423" s="47">
        <f t="shared" si="84"/>
        <v>-0.0027988804478209506</v>
      </c>
      <c r="M423" s="29">
        <f t="shared" si="85"/>
        <v>0</v>
      </c>
      <c r="N423" s="108">
        <f t="shared" si="77"/>
        <v>75.70760699174453</v>
      </c>
      <c r="O423" s="108">
        <f t="shared" si="78"/>
        <v>69.95939300825547</v>
      </c>
      <c r="P423" s="27">
        <f t="shared" si="86"/>
        <v>416</v>
      </c>
      <c r="Q423" s="53">
        <f t="shared" si="88"/>
        <v>73.90249733984481</v>
      </c>
      <c r="R423" s="54">
        <f t="shared" si="89"/>
        <v>73.60572645639238</v>
      </c>
      <c r="S423" s="55">
        <f t="shared" si="87"/>
        <v>0.29677088345243874</v>
      </c>
      <c r="T423" s="53">
        <f t="shared" si="79"/>
        <v>73.6606902061475</v>
      </c>
      <c r="U423" s="53">
        <f t="shared" si="80"/>
        <v>73.21784096117563</v>
      </c>
      <c r="V423" s="53">
        <f t="shared" si="81"/>
        <v>71.50892777720253</v>
      </c>
      <c r="X423" s="56">
        <f t="shared" si="82"/>
        <v>74.82</v>
      </c>
      <c r="Y423" s="50"/>
      <c r="AC423" s="7"/>
      <c r="AD423" s="7"/>
      <c r="AE423" s="50"/>
    </row>
    <row r="424" spans="1:31" ht="12.75">
      <c r="A424" s="42">
        <f t="shared" si="83"/>
        <v>417</v>
      </c>
      <c r="C424" s="57">
        <v>39120</v>
      </c>
      <c r="D424" s="58">
        <v>75.4</v>
      </c>
      <c r="E424" s="58">
        <v>75.88</v>
      </c>
      <c r="F424" s="58">
        <v>74.53</v>
      </c>
      <c r="G424" s="58">
        <v>74.79</v>
      </c>
      <c r="H424" s="59">
        <v>18134700</v>
      </c>
      <c r="I424" s="46">
        <v>74.47</v>
      </c>
      <c r="K424" s="47">
        <f t="shared" si="84"/>
        <v>-0.00467789361133375</v>
      </c>
      <c r="M424" s="29">
        <f t="shared" si="85"/>
        <v>0</v>
      </c>
      <c r="N424" s="108">
        <f t="shared" si="77"/>
        <v>75.8709619111044</v>
      </c>
      <c r="O424" s="108">
        <f t="shared" si="78"/>
        <v>70.0950380888956</v>
      </c>
      <c r="P424" s="27">
        <f t="shared" si="86"/>
        <v>417</v>
      </c>
      <c r="Q424" s="53">
        <f t="shared" si="88"/>
        <v>73.98980544140716</v>
      </c>
      <c r="R424" s="54">
        <f t="shared" si="89"/>
        <v>73.66974671888183</v>
      </c>
      <c r="S424" s="55">
        <f t="shared" si="87"/>
        <v>0.3200587225253315</v>
      </c>
      <c r="T424" s="53">
        <f t="shared" si="79"/>
        <v>73.73776732937155</v>
      </c>
      <c r="U424" s="53">
        <f t="shared" si="80"/>
        <v>73.26694523720796</v>
      </c>
      <c r="V424" s="53">
        <f t="shared" si="81"/>
        <v>71.56756287072326</v>
      </c>
      <c r="X424" s="56">
        <f t="shared" si="82"/>
        <v>74.47</v>
      </c>
      <c r="Y424" s="50"/>
      <c r="AC424" s="7"/>
      <c r="AD424" s="7"/>
      <c r="AE424" s="50"/>
    </row>
    <row r="425" spans="1:31" ht="12.75">
      <c r="A425" s="42">
        <f t="shared" si="83"/>
        <v>418</v>
      </c>
      <c r="C425" s="57">
        <v>39121</v>
      </c>
      <c r="D425" s="58">
        <v>74.28</v>
      </c>
      <c r="E425" s="58">
        <v>75.63</v>
      </c>
      <c r="F425" s="58">
        <v>74.24</v>
      </c>
      <c r="G425" s="58">
        <v>75.46</v>
      </c>
      <c r="H425" s="59">
        <v>18742000</v>
      </c>
      <c r="I425" s="46">
        <v>75.14</v>
      </c>
      <c r="K425" s="47">
        <f t="shared" si="84"/>
        <v>0.008996911507989758</v>
      </c>
      <c r="M425" s="29">
        <f t="shared" si="85"/>
        <v>1</v>
      </c>
      <c r="N425" s="108">
        <f t="shared" si="77"/>
        <v>75.99547729720273</v>
      </c>
      <c r="O425" s="108">
        <f t="shared" si="78"/>
        <v>70.44552270279728</v>
      </c>
      <c r="P425" s="27">
        <f t="shared" si="86"/>
        <v>418</v>
      </c>
      <c r="Q425" s="53">
        <f t="shared" si="88"/>
        <v>74.16675845042144</v>
      </c>
      <c r="R425" s="54">
        <f t="shared" si="89"/>
        <v>73.77865436933502</v>
      </c>
      <c r="S425" s="55">
        <f t="shared" si="87"/>
        <v>0.3881040810864249</v>
      </c>
      <c r="T425" s="53">
        <f t="shared" si="79"/>
        <v>73.87131329800283</v>
      </c>
      <c r="U425" s="53">
        <f t="shared" si="80"/>
        <v>73.3403983651606</v>
      </c>
      <c r="V425" s="53">
        <f t="shared" si="81"/>
        <v>71.63830420001587</v>
      </c>
      <c r="X425" s="56">
        <f t="shared" si="82"/>
        <v>75.14</v>
      </c>
      <c r="Y425" s="50"/>
      <c r="AC425" s="7"/>
      <c r="AD425" s="7"/>
      <c r="AE425" s="50"/>
    </row>
    <row r="426" spans="1:31" ht="12.75">
      <c r="A426" s="42">
        <f t="shared" si="83"/>
        <v>419</v>
      </c>
      <c r="C426" s="57">
        <v>39122</v>
      </c>
      <c r="D426" s="58">
        <v>75.46</v>
      </c>
      <c r="E426" s="58">
        <v>75.73</v>
      </c>
      <c r="F426" s="58">
        <v>74.91</v>
      </c>
      <c r="G426" s="58">
        <v>75.22</v>
      </c>
      <c r="H426" s="59">
        <v>17734200</v>
      </c>
      <c r="I426" s="46">
        <v>74.9</v>
      </c>
      <c r="K426" s="47">
        <f t="shared" si="84"/>
        <v>-0.0031940377961138244</v>
      </c>
      <c r="M426" s="29">
        <f t="shared" si="85"/>
        <v>0</v>
      </c>
      <c r="N426" s="108">
        <f aca="true" t="shared" si="90" ref="N426:N489">IF($G426&lt;&gt;"",AVERAGE($I407:$I426)+$N$5*STDEVP($I407:$I426),"")</f>
        <v>75.98552560049811</v>
      </c>
      <c r="O426" s="108">
        <f aca="true" t="shared" si="91" ref="O426:O489">IF($G426&lt;&gt;"",AVERAGE($I407:$I426)-$N$5*STDEVP($I407:$I426),"")</f>
        <v>70.90747439950192</v>
      </c>
      <c r="P426" s="27">
        <f t="shared" si="86"/>
        <v>419</v>
      </c>
      <c r="Q426" s="53">
        <f t="shared" si="88"/>
        <v>74.2795648426643</v>
      </c>
      <c r="R426" s="54">
        <f t="shared" si="89"/>
        <v>73.86171700864352</v>
      </c>
      <c r="S426" s="55">
        <f t="shared" si="87"/>
        <v>0.4178478340207761</v>
      </c>
      <c r="T426" s="53">
        <f t="shared" si="79"/>
        <v>73.96928346009781</v>
      </c>
      <c r="U426" s="53">
        <f t="shared" si="80"/>
        <v>73.40155921358567</v>
      </c>
      <c r="V426" s="53">
        <f t="shared" si="81"/>
        <v>71.7028922356591</v>
      </c>
      <c r="X426" s="56">
        <f t="shared" si="82"/>
        <v>74.9</v>
      </c>
      <c r="Y426" s="50"/>
      <c r="AC426" s="7"/>
      <c r="AD426" s="7"/>
      <c r="AE426" s="50"/>
    </row>
    <row r="427" spans="1:31" ht="12.75">
      <c r="A427" s="42">
        <f t="shared" si="83"/>
        <v>420</v>
      </c>
      <c r="C427" s="57">
        <v>39125</v>
      </c>
      <c r="D427" s="58">
        <v>74.93</v>
      </c>
      <c r="E427" s="58">
        <v>75.07</v>
      </c>
      <c r="F427" s="58">
        <v>74.33</v>
      </c>
      <c r="G427" s="58">
        <v>74.6</v>
      </c>
      <c r="H427" s="59">
        <v>16564600</v>
      </c>
      <c r="I427" s="46">
        <v>74.28</v>
      </c>
      <c r="K427" s="47">
        <f t="shared" si="84"/>
        <v>-0.008277703604806508</v>
      </c>
      <c r="M427" s="29">
        <f t="shared" si="85"/>
        <v>0</v>
      </c>
      <c r="N427" s="108">
        <f t="shared" si="90"/>
        <v>76.03635612980024</v>
      </c>
      <c r="O427" s="108">
        <f t="shared" si="91"/>
        <v>71.08064387019978</v>
      </c>
      <c r="P427" s="27">
        <f t="shared" si="86"/>
        <v>420</v>
      </c>
      <c r="Q427" s="53">
        <f t="shared" si="88"/>
        <v>74.27963178994672</v>
      </c>
      <c r="R427" s="54">
        <f t="shared" si="89"/>
        <v>73.89270093392918</v>
      </c>
      <c r="S427" s="55">
        <f t="shared" si="87"/>
        <v>0.3869308560175426</v>
      </c>
      <c r="T427" s="53">
        <f t="shared" si="79"/>
        <v>73.99887551151706</v>
      </c>
      <c r="U427" s="53">
        <f t="shared" si="80"/>
        <v>73.43600787187643</v>
      </c>
      <c r="V427" s="53">
        <f t="shared" si="81"/>
        <v>71.75392407257675</v>
      </c>
      <c r="X427" s="56">
        <f t="shared" si="82"/>
        <v>74.28</v>
      </c>
      <c r="Y427" s="50"/>
      <c r="AC427" s="7"/>
      <c r="AD427" s="7"/>
      <c r="AE427" s="50"/>
    </row>
    <row r="428" spans="1:31" ht="12.75">
      <c r="A428" s="42">
        <f t="shared" si="83"/>
        <v>421</v>
      </c>
      <c r="C428" s="57">
        <v>39126</v>
      </c>
      <c r="D428" s="58">
        <v>74.8</v>
      </c>
      <c r="E428" s="58">
        <v>75.5</v>
      </c>
      <c r="F428" s="58">
        <v>74.59</v>
      </c>
      <c r="G428" s="58">
        <v>75.45</v>
      </c>
      <c r="H428" s="59">
        <v>15839600</v>
      </c>
      <c r="I428" s="46">
        <v>75.13</v>
      </c>
      <c r="K428" s="47">
        <f t="shared" si="84"/>
        <v>0.011443187937533628</v>
      </c>
      <c r="M428" s="29">
        <f t="shared" si="85"/>
        <v>1</v>
      </c>
      <c r="N428" s="108">
        <f t="shared" si="90"/>
        <v>76.0390771415482</v>
      </c>
      <c r="O428" s="108">
        <f t="shared" si="91"/>
        <v>71.48892285845182</v>
      </c>
      <c r="P428" s="27">
        <f t="shared" si="86"/>
        <v>421</v>
      </c>
      <c r="Q428" s="53">
        <f t="shared" si="88"/>
        <v>74.41045766841646</v>
      </c>
      <c r="R428" s="54">
        <f t="shared" si="89"/>
        <v>73.9843527166011</v>
      </c>
      <c r="S428" s="55">
        <f t="shared" si="87"/>
        <v>0.42610495181536123</v>
      </c>
      <c r="T428" s="53">
        <f t="shared" si="79"/>
        <v>74.10660165327734</v>
      </c>
      <c r="U428" s="53">
        <f t="shared" si="80"/>
        <v>73.50243893572441</v>
      </c>
      <c r="V428" s="53">
        <f t="shared" si="81"/>
        <v>71.82077706123859</v>
      </c>
      <c r="X428" s="56">
        <f t="shared" si="82"/>
        <v>75.13</v>
      </c>
      <c r="Y428" s="50"/>
      <c r="AC428" s="7"/>
      <c r="AD428" s="7"/>
      <c r="AE428" s="50"/>
    </row>
    <row r="429" spans="1:31" ht="12.75">
      <c r="A429" s="42">
        <f t="shared" si="83"/>
        <v>422</v>
      </c>
      <c r="C429" s="57">
        <v>39127</v>
      </c>
      <c r="D429" s="58">
        <v>75.9</v>
      </c>
      <c r="E429" s="58">
        <v>76</v>
      </c>
      <c r="F429" s="58">
        <v>74.99</v>
      </c>
      <c r="G429" s="58">
        <v>75.6</v>
      </c>
      <c r="H429" s="59">
        <v>17648800</v>
      </c>
      <c r="I429" s="46">
        <v>75.28</v>
      </c>
      <c r="K429" s="47">
        <f t="shared" si="84"/>
        <v>0.0019965393318248648</v>
      </c>
      <c r="M429" s="29">
        <f t="shared" si="85"/>
        <v>1</v>
      </c>
      <c r="N429" s="108">
        <f t="shared" si="90"/>
        <v>76.12162027809015</v>
      </c>
      <c r="O429" s="108">
        <f t="shared" si="91"/>
        <v>71.75037972190987</v>
      </c>
      <c r="P429" s="27">
        <f t="shared" si="86"/>
        <v>422</v>
      </c>
      <c r="Q429" s="53">
        <f t="shared" si="88"/>
        <v>74.544233411737</v>
      </c>
      <c r="R429" s="54">
        <f t="shared" si="89"/>
        <v>74.08032658944545</v>
      </c>
      <c r="S429" s="55">
        <f t="shared" si="87"/>
        <v>0.46390682229154834</v>
      </c>
      <c r="T429" s="53">
        <f t="shared" si="79"/>
        <v>74.21835387677473</v>
      </c>
      <c r="U429" s="53">
        <f t="shared" si="80"/>
        <v>73.57214721275483</v>
      </c>
      <c r="V429" s="53">
        <f t="shared" si="81"/>
        <v>71.88927652537247</v>
      </c>
      <c r="X429" s="56">
        <f t="shared" si="82"/>
        <v>75.28</v>
      </c>
      <c r="Y429" s="50"/>
      <c r="AC429" s="7"/>
      <c r="AD429" s="7"/>
      <c r="AE429" s="50"/>
    </row>
    <row r="430" spans="1:31" ht="12.75">
      <c r="A430" s="42">
        <f t="shared" si="83"/>
        <v>423</v>
      </c>
      <c r="C430" s="57">
        <v>39128</v>
      </c>
      <c r="D430" s="58">
        <v>75.19</v>
      </c>
      <c r="E430" s="58">
        <v>75.49</v>
      </c>
      <c r="F430" s="58">
        <v>74.72</v>
      </c>
      <c r="G430" s="58">
        <v>75.34</v>
      </c>
      <c r="H430" s="59">
        <v>17871900</v>
      </c>
      <c r="I430" s="46">
        <v>75.02</v>
      </c>
      <c r="K430" s="47">
        <f t="shared" si="84"/>
        <v>-0.003453772582359238</v>
      </c>
      <c r="M430" s="29">
        <f t="shared" si="85"/>
        <v>0</v>
      </c>
      <c r="N430" s="108">
        <f t="shared" si="90"/>
        <v>76.00093004121818</v>
      </c>
      <c r="O430" s="108">
        <f t="shared" si="91"/>
        <v>72.23806995878182</v>
      </c>
      <c r="P430" s="27">
        <f t="shared" si="86"/>
        <v>423</v>
      </c>
      <c r="Q430" s="53">
        <f t="shared" si="88"/>
        <v>74.61742827146976</v>
      </c>
      <c r="R430" s="54">
        <f t="shared" si="89"/>
        <v>74.1499320272643</v>
      </c>
      <c r="S430" s="55">
        <f t="shared" si="87"/>
        <v>0.46749624420546354</v>
      </c>
      <c r="T430" s="53">
        <f t="shared" si="79"/>
        <v>74.29470112660572</v>
      </c>
      <c r="U430" s="53">
        <f t="shared" si="80"/>
        <v>73.6289257534311</v>
      </c>
      <c r="V430" s="53">
        <f t="shared" si="81"/>
        <v>71.95127104962252</v>
      </c>
      <c r="X430" s="56">
        <f t="shared" si="82"/>
        <v>75.02</v>
      </c>
      <c r="Y430" s="50"/>
      <c r="AC430" s="7"/>
      <c r="AD430" s="7"/>
      <c r="AE430" s="50"/>
    </row>
    <row r="431" spans="1:31" ht="12.75">
      <c r="A431" s="42">
        <f t="shared" si="83"/>
        <v>424</v>
      </c>
      <c r="C431" s="57">
        <v>39129</v>
      </c>
      <c r="D431" s="58">
        <v>75.26</v>
      </c>
      <c r="E431" s="58">
        <v>75.55</v>
      </c>
      <c r="F431" s="58">
        <v>75.01</v>
      </c>
      <c r="G431" s="58">
        <v>75.29</v>
      </c>
      <c r="H431" s="59">
        <v>18329200</v>
      </c>
      <c r="I431" s="46">
        <v>74.97</v>
      </c>
      <c r="K431" s="47">
        <f t="shared" si="84"/>
        <v>-0.0006664889362836268</v>
      </c>
      <c r="M431" s="29">
        <f t="shared" si="85"/>
        <v>0</v>
      </c>
      <c r="N431" s="108">
        <f t="shared" si="90"/>
        <v>76.05170555311543</v>
      </c>
      <c r="O431" s="108">
        <f t="shared" si="91"/>
        <v>72.39429444688457</v>
      </c>
      <c r="P431" s="27">
        <f t="shared" si="86"/>
        <v>424</v>
      </c>
      <c r="Q431" s="53">
        <f t="shared" si="88"/>
        <v>74.67167007585903</v>
      </c>
      <c r="R431" s="54">
        <f t="shared" si="89"/>
        <v>74.21067780302249</v>
      </c>
      <c r="S431" s="55">
        <f t="shared" si="87"/>
        <v>0.46099227283653477</v>
      </c>
      <c r="T431" s="53">
        <f t="shared" si="79"/>
        <v>74.35901530502422</v>
      </c>
      <c r="U431" s="53">
        <f t="shared" si="80"/>
        <v>73.68151690035538</v>
      </c>
      <c r="V431" s="53">
        <f t="shared" si="81"/>
        <v>72.01104786052109</v>
      </c>
      <c r="X431" s="56">
        <f t="shared" si="82"/>
        <v>74.97</v>
      </c>
      <c r="Y431" s="50"/>
      <c r="AC431" s="7"/>
      <c r="AD431" s="7"/>
      <c r="AE431" s="50"/>
    </row>
    <row r="432" spans="1:31" ht="12.75">
      <c r="A432" s="42">
        <f t="shared" si="83"/>
        <v>425</v>
      </c>
      <c r="C432" s="52">
        <v>39133</v>
      </c>
      <c r="D432" s="35">
        <v>74.9</v>
      </c>
      <c r="E432" s="35">
        <v>75.05</v>
      </c>
      <c r="F432" s="35">
        <v>74.29</v>
      </c>
      <c r="G432" s="35">
        <v>74.87</v>
      </c>
      <c r="H432" s="36">
        <v>15840500</v>
      </c>
      <c r="I432" s="46">
        <v>74.55</v>
      </c>
      <c r="K432" s="47">
        <f t="shared" si="84"/>
        <v>-0.0056022408963585235</v>
      </c>
      <c r="M432" s="29">
        <f t="shared" si="85"/>
        <v>0</v>
      </c>
      <c r="N432" s="108">
        <f t="shared" si="90"/>
        <v>75.93617840518078</v>
      </c>
      <c r="O432" s="108">
        <f t="shared" si="91"/>
        <v>72.73682159481919</v>
      </c>
      <c r="P432" s="27">
        <f t="shared" si="86"/>
        <v>425</v>
      </c>
      <c r="Q432" s="53">
        <f t="shared" si="88"/>
        <v>74.65295160264995</v>
      </c>
      <c r="R432" s="54">
        <f t="shared" si="89"/>
        <v>74.23581278057638</v>
      </c>
      <c r="S432" s="55">
        <f t="shared" si="87"/>
        <v>0.4171388220735679</v>
      </c>
      <c r="T432" s="53">
        <f t="shared" si="79"/>
        <v>74.37720432359333</v>
      </c>
      <c r="U432" s="53">
        <f t="shared" si="80"/>
        <v>73.71557506112575</v>
      </c>
      <c r="V432" s="53">
        <f t="shared" si="81"/>
        <v>72.06132414051076</v>
      </c>
      <c r="X432" s="56">
        <f t="shared" si="82"/>
        <v>74.55</v>
      </c>
      <c r="Y432" s="50"/>
      <c r="AC432" s="7"/>
      <c r="AD432" s="7"/>
      <c r="AE432" s="50"/>
    </row>
    <row r="433" spans="1:31" ht="12.75">
      <c r="A433" s="42">
        <f t="shared" si="83"/>
        <v>426</v>
      </c>
      <c r="C433" s="52">
        <v>39134</v>
      </c>
      <c r="D433" s="35">
        <v>74.72</v>
      </c>
      <c r="E433" s="35">
        <v>75.27</v>
      </c>
      <c r="F433" s="35">
        <v>74.25</v>
      </c>
      <c r="G433" s="35">
        <v>74.78</v>
      </c>
      <c r="H433" s="36">
        <v>17886500</v>
      </c>
      <c r="I433" s="46">
        <v>74.46</v>
      </c>
      <c r="K433" s="47">
        <f t="shared" si="84"/>
        <v>-0.0012072434607646176</v>
      </c>
      <c r="M433" s="29">
        <f t="shared" si="85"/>
        <v>0</v>
      </c>
      <c r="N433" s="108">
        <f t="shared" si="90"/>
        <v>75.95174793013817</v>
      </c>
      <c r="O433" s="108">
        <f t="shared" si="91"/>
        <v>72.78125206986181</v>
      </c>
      <c r="P433" s="27">
        <f t="shared" si="86"/>
        <v>426</v>
      </c>
      <c r="Q433" s="53">
        <f t="shared" si="88"/>
        <v>74.6232667407038</v>
      </c>
      <c r="R433" s="54">
        <f t="shared" si="89"/>
        <v>74.25241924127442</v>
      </c>
      <c r="S433" s="55">
        <f t="shared" si="87"/>
        <v>0.3708474994293738</v>
      </c>
      <c r="T433" s="53">
        <f t="shared" si="79"/>
        <v>74.38508962610825</v>
      </c>
      <c r="U433" s="53">
        <f t="shared" si="80"/>
        <v>73.74476819598357</v>
      </c>
      <c r="V433" s="53">
        <f t="shared" si="81"/>
        <v>72.10882267238183</v>
      </c>
      <c r="X433" s="56">
        <f t="shared" si="82"/>
        <v>74.46</v>
      </c>
      <c r="Y433" s="50"/>
      <c r="AC433" s="7"/>
      <c r="AD433" s="7"/>
      <c r="AE433" s="50"/>
    </row>
    <row r="434" spans="1:31" ht="12.75">
      <c r="A434" s="42">
        <f t="shared" si="83"/>
        <v>427</v>
      </c>
      <c r="C434" s="52">
        <v>39135</v>
      </c>
      <c r="D434" s="35">
        <v>74.62</v>
      </c>
      <c r="E434" s="35">
        <v>75.21</v>
      </c>
      <c r="F434" s="35">
        <v>74.2</v>
      </c>
      <c r="G434" s="35">
        <v>75.08</v>
      </c>
      <c r="H434" s="36">
        <v>17165300</v>
      </c>
      <c r="I434" s="46">
        <v>74.76</v>
      </c>
      <c r="K434" s="47">
        <f t="shared" si="84"/>
        <v>0.0040290088638197386</v>
      </c>
      <c r="M434" s="29">
        <f t="shared" si="85"/>
        <v>1</v>
      </c>
      <c r="N434" s="108">
        <f t="shared" si="90"/>
        <v>75.98499019450989</v>
      </c>
      <c r="O434" s="108">
        <f t="shared" si="91"/>
        <v>72.7980098054901</v>
      </c>
      <c r="P434" s="27">
        <f t="shared" si="86"/>
        <v>427</v>
      </c>
      <c r="Q434" s="53">
        <f t="shared" si="88"/>
        <v>74.64430262674937</v>
      </c>
      <c r="R434" s="54">
        <f t="shared" si="89"/>
        <v>74.29001781599483</v>
      </c>
      <c r="S434" s="55">
        <f t="shared" si="87"/>
        <v>0.35428481075453533</v>
      </c>
      <c r="T434" s="53">
        <f t="shared" si="79"/>
        <v>74.42079537600272</v>
      </c>
      <c r="U434" s="53">
        <f t="shared" si="80"/>
        <v>73.78458120790579</v>
      </c>
      <c r="V434" s="53">
        <f t="shared" si="81"/>
        <v>72.16132123332477</v>
      </c>
      <c r="X434" s="56">
        <f t="shared" si="82"/>
        <v>74.76</v>
      </c>
      <c r="Y434" s="50"/>
      <c r="AC434" s="7"/>
      <c r="AD434" s="7"/>
      <c r="AE434" s="50"/>
    </row>
    <row r="435" spans="1:31" ht="12.75">
      <c r="A435" s="42">
        <f t="shared" si="83"/>
        <v>428</v>
      </c>
      <c r="C435" s="52">
        <v>39136</v>
      </c>
      <c r="D435" s="35">
        <v>75.29</v>
      </c>
      <c r="E435" s="35">
        <v>75.55</v>
      </c>
      <c r="F435" s="35">
        <v>75.04</v>
      </c>
      <c r="G435" s="35">
        <v>75.22</v>
      </c>
      <c r="H435" s="36">
        <v>17687900</v>
      </c>
      <c r="I435" s="46">
        <v>74.9</v>
      </c>
      <c r="K435" s="47">
        <f t="shared" si="84"/>
        <v>0.0018726591760300781</v>
      </c>
      <c r="M435" s="29">
        <f t="shared" si="85"/>
        <v>1</v>
      </c>
      <c r="N435" s="108">
        <f t="shared" si="90"/>
        <v>75.94100793648326</v>
      </c>
      <c r="O435" s="108">
        <f t="shared" si="91"/>
        <v>73.04299206351675</v>
      </c>
      <c r="P435" s="27">
        <f t="shared" si="86"/>
        <v>428</v>
      </c>
      <c r="Q435" s="53">
        <f t="shared" si="88"/>
        <v>74.68364068417254</v>
      </c>
      <c r="R435" s="54">
        <f t="shared" si="89"/>
        <v>74.33520168147669</v>
      </c>
      <c r="S435" s="55">
        <f t="shared" si="87"/>
        <v>0.34843900269585504</v>
      </c>
      <c r="T435" s="53">
        <f t="shared" si="79"/>
        <v>74.46643391162151</v>
      </c>
      <c r="U435" s="53">
        <f t="shared" si="80"/>
        <v>73.82832312132125</v>
      </c>
      <c r="V435" s="53">
        <f t="shared" si="81"/>
        <v>72.21555249603121</v>
      </c>
      <c r="X435" s="56">
        <f t="shared" si="82"/>
        <v>74.9</v>
      </c>
      <c r="Y435" s="50"/>
      <c r="AC435" s="7"/>
      <c r="AD435" s="7"/>
      <c r="AE435" s="50"/>
    </row>
    <row r="436" spans="1:31" ht="12.75">
      <c r="A436" s="42">
        <f t="shared" si="83"/>
        <v>429</v>
      </c>
      <c r="C436" s="52">
        <v>39139</v>
      </c>
      <c r="D436" s="35">
        <v>75.52</v>
      </c>
      <c r="E436" s="35">
        <v>76.1</v>
      </c>
      <c r="F436" s="35">
        <v>75.26</v>
      </c>
      <c r="G436" s="35">
        <v>75.4</v>
      </c>
      <c r="H436" s="36">
        <v>17803600</v>
      </c>
      <c r="I436" s="46">
        <v>75.08</v>
      </c>
      <c r="K436" s="47">
        <f t="shared" si="84"/>
        <v>0.0024032042723629576</v>
      </c>
      <c r="M436" s="29">
        <f t="shared" si="85"/>
        <v>1</v>
      </c>
      <c r="N436" s="108">
        <f t="shared" si="90"/>
        <v>75.88829547354302</v>
      </c>
      <c r="O436" s="108">
        <f t="shared" si="91"/>
        <v>73.30570452645699</v>
      </c>
      <c r="P436" s="27">
        <f t="shared" si="86"/>
        <v>429</v>
      </c>
      <c r="Q436" s="53">
        <f t="shared" si="88"/>
        <v>74.74461904045368</v>
      </c>
      <c r="R436" s="54">
        <f t="shared" si="89"/>
        <v>74.39037192729323</v>
      </c>
      <c r="S436" s="55">
        <f t="shared" si="87"/>
        <v>0.3542471131604543</v>
      </c>
      <c r="T436" s="53">
        <f t="shared" si="79"/>
        <v>74.52486877718135</v>
      </c>
      <c r="U436" s="53">
        <f t="shared" si="80"/>
        <v>73.87740848911257</v>
      </c>
      <c r="V436" s="53">
        <f t="shared" si="81"/>
        <v>72.27227422878306</v>
      </c>
      <c r="X436" s="56">
        <f t="shared" si="82"/>
        <v>75.08</v>
      </c>
      <c r="Y436" s="50"/>
      <c r="AC436" s="7"/>
      <c r="AD436" s="7"/>
      <c r="AE436" s="50"/>
    </row>
    <row r="437" spans="1:31" ht="12.75">
      <c r="A437" s="42">
        <f t="shared" si="83"/>
        <v>430</v>
      </c>
      <c r="C437" s="52">
        <v>39140</v>
      </c>
      <c r="D437" s="35">
        <v>74.89</v>
      </c>
      <c r="E437" s="35">
        <v>75.23</v>
      </c>
      <c r="F437" s="35">
        <v>71.38</v>
      </c>
      <c r="G437" s="35">
        <v>71.83</v>
      </c>
      <c r="H437" s="36">
        <v>34588800</v>
      </c>
      <c r="I437" s="46">
        <v>71.52</v>
      </c>
      <c r="K437" s="47">
        <f t="shared" si="84"/>
        <v>-0.04741608950452858</v>
      </c>
      <c r="M437" s="29">
        <f t="shared" si="85"/>
        <v>0</v>
      </c>
      <c r="N437" s="108">
        <f t="shared" si="90"/>
        <v>76.19812696006163</v>
      </c>
      <c r="O437" s="108">
        <f t="shared" si="91"/>
        <v>72.88987303993837</v>
      </c>
      <c r="P437" s="27">
        <f t="shared" si="86"/>
        <v>430</v>
      </c>
      <c r="Q437" s="53">
        <f t="shared" si="88"/>
        <v>74.24852380346081</v>
      </c>
      <c r="R437" s="54">
        <f t="shared" si="89"/>
        <v>74.17775178453077</v>
      </c>
      <c r="S437" s="55">
        <f t="shared" si="87"/>
        <v>0.07077201893004315</v>
      </c>
      <c r="T437" s="53">
        <f t="shared" si="79"/>
        <v>74.23869079840217</v>
      </c>
      <c r="U437" s="53">
        <f t="shared" si="80"/>
        <v>73.78496109738268</v>
      </c>
      <c r="V437" s="53">
        <f t="shared" si="81"/>
        <v>72.25737770940121</v>
      </c>
      <c r="X437" s="56">
        <f t="shared" si="82"/>
        <v>71.52</v>
      </c>
      <c r="Y437" s="50"/>
      <c r="AC437" s="7"/>
      <c r="AD437" s="7"/>
      <c r="AE437" s="50"/>
    </row>
    <row r="438" spans="1:31" ht="12.75">
      <c r="A438" s="42">
        <f t="shared" si="83"/>
        <v>431</v>
      </c>
      <c r="C438" s="52">
        <v>39141</v>
      </c>
      <c r="D438" s="35">
        <v>72.23</v>
      </c>
      <c r="E438" s="35">
        <v>73.6</v>
      </c>
      <c r="F438" s="35">
        <v>71.18</v>
      </c>
      <c r="G438" s="35">
        <v>71.68</v>
      </c>
      <c r="H438" s="36">
        <v>55723000</v>
      </c>
      <c r="I438" s="46">
        <v>71.37</v>
      </c>
      <c r="K438" s="47">
        <f t="shared" si="84"/>
        <v>-0.002097315436241476</v>
      </c>
      <c r="M438" s="29">
        <f t="shared" si="85"/>
        <v>0</v>
      </c>
      <c r="N438" s="108">
        <f t="shared" si="90"/>
        <v>76.56247544420107</v>
      </c>
      <c r="O438" s="108">
        <f t="shared" si="91"/>
        <v>72.28652455579892</v>
      </c>
      <c r="P438" s="27">
        <f t="shared" si="86"/>
        <v>431</v>
      </c>
      <c r="Q438" s="53">
        <f t="shared" si="88"/>
        <v>73.80567398754377</v>
      </c>
      <c r="R438" s="54">
        <f t="shared" si="89"/>
        <v>73.96977017086182</v>
      </c>
      <c r="S438" s="55">
        <f t="shared" si="87"/>
        <v>-0.1640961833180512</v>
      </c>
      <c r="T438" s="53">
        <f t="shared" si="79"/>
        <v>73.9654821509353</v>
      </c>
      <c r="U438" s="53">
        <f t="shared" si="80"/>
        <v>73.69025674062257</v>
      </c>
      <c r="V438" s="53">
        <f t="shared" si="81"/>
        <v>72.23980587357148</v>
      </c>
      <c r="X438" s="56">
        <f t="shared" si="82"/>
        <v>71.37</v>
      </c>
      <c r="Y438" s="50"/>
      <c r="AC438" s="7"/>
      <c r="AD438" s="7"/>
      <c r="AE438" s="50"/>
    </row>
    <row r="439" spans="1:31" ht="12.75">
      <c r="A439" s="42">
        <f t="shared" si="83"/>
        <v>432</v>
      </c>
      <c r="C439" s="52">
        <v>39142</v>
      </c>
      <c r="D439" s="35">
        <v>70.9</v>
      </c>
      <c r="E439" s="35">
        <v>72.08</v>
      </c>
      <c r="F439" s="35">
        <v>70.05</v>
      </c>
      <c r="G439" s="35">
        <v>70.99</v>
      </c>
      <c r="H439" s="36">
        <v>39472200</v>
      </c>
      <c r="I439" s="46">
        <v>70.68</v>
      </c>
      <c r="K439" s="47">
        <f t="shared" si="84"/>
        <v>-0.009667927700714563</v>
      </c>
      <c r="M439" s="29">
        <f t="shared" si="85"/>
        <v>0</v>
      </c>
      <c r="N439" s="108">
        <f t="shared" si="90"/>
        <v>76.952421976365</v>
      </c>
      <c r="O439" s="108">
        <f t="shared" si="91"/>
        <v>71.61757802363499</v>
      </c>
      <c r="P439" s="27">
        <f t="shared" si="86"/>
        <v>432</v>
      </c>
      <c r="Q439" s="53">
        <f t="shared" si="88"/>
        <v>73.32480106638319</v>
      </c>
      <c r="R439" s="54">
        <f t="shared" si="89"/>
        <v>73.72608349153872</v>
      </c>
      <c r="S439" s="55">
        <f t="shared" si="87"/>
        <v>-0.4012824251555287</v>
      </c>
      <c r="T439" s="53">
        <f t="shared" si="79"/>
        <v>73.65257908894147</v>
      </c>
      <c r="U439" s="53">
        <f t="shared" si="80"/>
        <v>73.57220745667658</v>
      </c>
      <c r="V439" s="53">
        <f t="shared" si="81"/>
        <v>72.20891862855026</v>
      </c>
      <c r="X439" s="56">
        <f t="shared" si="82"/>
        <v>70.68</v>
      </c>
      <c r="Y439" s="50"/>
      <c r="AC439" s="7"/>
      <c r="AD439" s="7"/>
      <c r="AE439" s="50"/>
    </row>
    <row r="440" spans="1:31" ht="12.75">
      <c r="A440" s="42">
        <f t="shared" si="83"/>
        <v>433</v>
      </c>
      <c r="C440" s="52">
        <v>39143</v>
      </c>
      <c r="D440" s="35">
        <v>70.95</v>
      </c>
      <c r="E440" s="35">
        <v>71.25</v>
      </c>
      <c r="F440" s="35">
        <v>69.31</v>
      </c>
      <c r="G440" s="35">
        <v>70.01</v>
      </c>
      <c r="H440" s="36">
        <v>27454600</v>
      </c>
      <c r="I440" s="46">
        <v>69.71</v>
      </c>
      <c r="K440" s="47">
        <f t="shared" si="84"/>
        <v>-0.013723825693265579</v>
      </c>
      <c r="M440" s="29">
        <f t="shared" si="85"/>
        <v>0</v>
      </c>
      <c r="N440" s="108">
        <f t="shared" si="90"/>
        <v>77.37607133657549</v>
      </c>
      <c r="O440" s="108">
        <f t="shared" si="91"/>
        <v>70.72092866342452</v>
      </c>
      <c r="P440" s="27">
        <f t="shared" si="86"/>
        <v>433</v>
      </c>
      <c r="Q440" s="53">
        <f t="shared" si="88"/>
        <v>72.76867782540116</v>
      </c>
      <c r="R440" s="54">
        <f t="shared" si="89"/>
        <v>73.42859582549882</v>
      </c>
      <c r="S440" s="55">
        <f t="shared" si="87"/>
        <v>-0.6599180000976617</v>
      </c>
      <c r="T440" s="53">
        <f t="shared" si="79"/>
        <v>73.27709536618514</v>
      </c>
      <c r="U440" s="53">
        <f t="shared" si="80"/>
        <v>73.42074834072848</v>
      </c>
      <c r="V440" s="53">
        <f t="shared" si="81"/>
        <v>72.15943509135126</v>
      </c>
      <c r="X440" s="56">
        <f t="shared" si="82"/>
        <v>69.71</v>
      </c>
      <c r="Y440" s="50"/>
      <c r="AC440" s="7"/>
      <c r="AD440" s="7"/>
      <c r="AE440" s="50"/>
    </row>
    <row r="441" spans="1:31" ht="12.75">
      <c r="A441" s="42">
        <f t="shared" si="83"/>
        <v>434</v>
      </c>
      <c r="C441" s="52">
        <v>39146</v>
      </c>
      <c r="D441" s="35">
        <v>69.35</v>
      </c>
      <c r="E441" s="35">
        <v>70.84</v>
      </c>
      <c r="F441" s="35">
        <v>69.02</v>
      </c>
      <c r="G441" s="35">
        <v>69.98</v>
      </c>
      <c r="H441" s="36">
        <v>33039300</v>
      </c>
      <c r="I441" s="46">
        <v>69.68</v>
      </c>
      <c r="K441" s="47">
        <f t="shared" si="84"/>
        <v>-0.00043035432506077775</v>
      </c>
      <c r="M441" s="29">
        <f t="shared" si="85"/>
        <v>0</v>
      </c>
      <c r="N441" s="108">
        <f t="shared" si="90"/>
        <v>77.59170753902846</v>
      </c>
      <c r="O441" s="108">
        <f t="shared" si="91"/>
        <v>69.98329246097153</v>
      </c>
      <c r="P441" s="27">
        <f t="shared" si="86"/>
        <v>434</v>
      </c>
      <c r="Q441" s="53">
        <f t="shared" si="88"/>
        <v>72.29349662149329</v>
      </c>
      <c r="R441" s="54">
        <f t="shared" si="89"/>
        <v>73.15092206064706</v>
      </c>
      <c r="S441" s="55">
        <f t="shared" si="87"/>
        <v>-0.8574254391537721</v>
      </c>
      <c r="T441" s="53">
        <f t="shared" si="79"/>
        <v>72.93451485511989</v>
      </c>
      <c r="U441" s="53">
        <f t="shared" si="80"/>
        <v>73.27405232736658</v>
      </c>
      <c r="V441" s="53">
        <f t="shared" si="81"/>
        <v>72.11033736677004</v>
      </c>
      <c r="X441" s="56">
        <f t="shared" si="82"/>
        <v>69.68</v>
      </c>
      <c r="Y441" s="50"/>
      <c r="AC441" s="7"/>
      <c r="AD441" s="7"/>
      <c r="AE441" s="50"/>
    </row>
    <row r="442" spans="1:31" ht="12.75">
      <c r="A442" s="42">
        <f t="shared" si="83"/>
        <v>435</v>
      </c>
      <c r="C442" s="52">
        <v>39147</v>
      </c>
      <c r="D442" s="35">
        <v>70.7</v>
      </c>
      <c r="E442" s="35">
        <v>71.02</v>
      </c>
      <c r="F442" s="35">
        <v>70.2</v>
      </c>
      <c r="G442" s="35">
        <v>71</v>
      </c>
      <c r="H442" s="36">
        <v>26626400</v>
      </c>
      <c r="I442" s="46">
        <v>70.69</v>
      </c>
      <c r="K442" s="47">
        <f t="shared" si="84"/>
        <v>0.01449483352468417</v>
      </c>
      <c r="M442" s="29">
        <f t="shared" si="85"/>
        <v>1</v>
      </c>
      <c r="N442" s="108">
        <f t="shared" si="90"/>
        <v>77.55720026462839</v>
      </c>
      <c r="O442" s="108">
        <f t="shared" si="91"/>
        <v>69.58379973537163</v>
      </c>
      <c r="P442" s="27">
        <f t="shared" si="86"/>
        <v>435</v>
      </c>
      <c r="Q442" s="53">
        <f t="shared" si="88"/>
        <v>72.04680483357124</v>
      </c>
      <c r="R442" s="54">
        <f t="shared" si="89"/>
        <v>72.96863153763617</v>
      </c>
      <c r="S442" s="55">
        <f t="shared" si="87"/>
        <v>-0.9218267040649266</v>
      </c>
      <c r="T442" s="53">
        <f t="shared" si="79"/>
        <v>72.72075153558465</v>
      </c>
      <c r="U442" s="53">
        <f t="shared" si="80"/>
        <v>73.17271694197964</v>
      </c>
      <c r="V442" s="53">
        <f t="shared" si="81"/>
        <v>72.08221187435875</v>
      </c>
      <c r="X442" s="56">
        <f t="shared" si="82"/>
        <v>70.69</v>
      </c>
      <c r="Y442" s="50"/>
      <c r="AC442" s="7"/>
      <c r="AD442" s="7"/>
      <c r="AE442" s="50"/>
    </row>
    <row r="443" spans="1:31" ht="12.75">
      <c r="A443" s="42">
        <f t="shared" si="83"/>
        <v>436</v>
      </c>
      <c r="C443" s="52">
        <v>39148</v>
      </c>
      <c r="D443" s="35">
        <v>71</v>
      </c>
      <c r="E443" s="35">
        <v>72.86</v>
      </c>
      <c r="F443" s="35">
        <v>70.56</v>
      </c>
      <c r="G443" s="35">
        <v>71.64</v>
      </c>
      <c r="H443" s="36">
        <v>31564400</v>
      </c>
      <c r="I443" s="46">
        <v>71.33</v>
      </c>
      <c r="K443" s="47">
        <f t="shared" si="84"/>
        <v>0.009053614372612762</v>
      </c>
      <c r="M443" s="29">
        <f t="shared" si="85"/>
        <v>1</v>
      </c>
      <c r="N443" s="108">
        <f t="shared" si="90"/>
        <v>77.45354802805815</v>
      </c>
      <c r="O443" s="108">
        <f t="shared" si="91"/>
        <v>69.33845197194185</v>
      </c>
      <c r="P443" s="27">
        <f t="shared" si="86"/>
        <v>436</v>
      </c>
      <c r="Q443" s="53">
        <f t="shared" si="88"/>
        <v>71.93652716686798</v>
      </c>
      <c r="R443" s="54">
        <f t="shared" si="89"/>
        <v>72.8472514237372</v>
      </c>
      <c r="S443" s="55">
        <f t="shared" si="87"/>
        <v>-0.91072425686923</v>
      </c>
      <c r="T443" s="53">
        <f t="shared" si="79"/>
        <v>72.58829900838612</v>
      </c>
      <c r="U443" s="53">
        <f t="shared" si="80"/>
        <v>73.10045353249025</v>
      </c>
      <c r="V443" s="53">
        <f t="shared" si="81"/>
        <v>72.06731658971798</v>
      </c>
      <c r="X443" s="56">
        <f t="shared" si="82"/>
        <v>71.33</v>
      </c>
      <c r="Y443" s="50"/>
      <c r="AC443" s="7"/>
      <c r="AD443" s="7"/>
      <c r="AE443" s="50"/>
    </row>
    <row r="444" spans="1:31" ht="12.75">
      <c r="A444" s="42">
        <f t="shared" si="83"/>
        <v>437</v>
      </c>
      <c r="C444" s="52">
        <v>39149</v>
      </c>
      <c r="D444" s="35">
        <v>72.15</v>
      </c>
      <c r="E444" s="35">
        <v>72.18</v>
      </c>
      <c r="F444" s="35">
        <v>71.2</v>
      </c>
      <c r="G444" s="35">
        <v>71.85</v>
      </c>
      <c r="H444" s="36">
        <v>27405800</v>
      </c>
      <c r="I444" s="46">
        <v>71.54</v>
      </c>
      <c r="K444" s="47">
        <f t="shared" si="84"/>
        <v>0.0029440628066732533</v>
      </c>
      <c r="M444" s="29">
        <f t="shared" si="85"/>
        <v>1</v>
      </c>
      <c r="N444" s="108">
        <f t="shared" si="90"/>
        <v>77.35268157044025</v>
      </c>
      <c r="O444" s="108">
        <f t="shared" si="91"/>
        <v>69.14631842955977</v>
      </c>
      <c r="P444" s="27">
        <f t="shared" si="86"/>
        <v>437</v>
      </c>
      <c r="Q444" s="53">
        <f t="shared" si="88"/>
        <v>71.87552298734983</v>
      </c>
      <c r="R444" s="54">
        <f t="shared" si="89"/>
        <v>72.75041798494186</v>
      </c>
      <c r="S444" s="55">
        <f t="shared" si="87"/>
        <v>-0.8748949975920368</v>
      </c>
      <c r="T444" s="53">
        <f t="shared" si="79"/>
        <v>72.48846100758743</v>
      </c>
      <c r="U444" s="53">
        <f t="shared" si="80"/>
        <v>73.03925927631417</v>
      </c>
      <c r="V444" s="53">
        <f t="shared" si="81"/>
        <v>72.0568746770503</v>
      </c>
      <c r="X444" s="56">
        <f t="shared" si="82"/>
        <v>71.54</v>
      </c>
      <c r="Y444" s="50"/>
      <c r="AC444" s="7"/>
      <c r="AD444" s="7"/>
      <c r="AE444" s="50"/>
    </row>
    <row r="445" spans="1:31" ht="12.75">
      <c r="A445" s="42">
        <f t="shared" si="83"/>
        <v>438</v>
      </c>
      <c r="C445" s="52">
        <v>39150</v>
      </c>
      <c r="D445" s="35">
        <v>71.95</v>
      </c>
      <c r="E445" s="35">
        <v>72.38</v>
      </c>
      <c r="F445" s="35">
        <v>70.9</v>
      </c>
      <c r="G445" s="35">
        <v>71.12</v>
      </c>
      <c r="H445" s="36">
        <v>28671000</v>
      </c>
      <c r="I445" s="46">
        <v>70.81</v>
      </c>
      <c r="K445" s="47">
        <f t="shared" si="84"/>
        <v>-0.010204081632653073</v>
      </c>
      <c r="M445" s="29">
        <f t="shared" si="85"/>
        <v>0</v>
      </c>
      <c r="N445" s="108">
        <f t="shared" si="90"/>
        <v>77.17112082955522</v>
      </c>
      <c r="O445" s="108">
        <f t="shared" si="91"/>
        <v>68.89487917044478</v>
      </c>
      <c r="P445" s="27">
        <f t="shared" si="86"/>
        <v>438</v>
      </c>
      <c r="Q445" s="53">
        <f t="shared" si="88"/>
        <v>71.71159637391139</v>
      </c>
      <c r="R445" s="54">
        <f t="shared" si="89"/>
        <v>72.60668331939061</v>
      </c>
      <c r="S445" s="55">
        <f t="shared" si="87"/>
        <v>-0.8950869454792212</v>
      </c>
      <c r="T445" s="53">
        <f t="shared" si="79"/>
        <v>72.32860757829339</v>
      </c>
      <c r="U445" s="53">
        <f t="shared" si="80"/>
        <v>72.9518373439097</v>
      </c>
      <c r="V445" s="53">
        <f t="shared" si="81"/>
        <v>72.03218408938594</v>
      </c>
      <c r="X445" s="56">
        <f t="shared" si="82"/>
        <v>70.81</v>
      </c>
      <c r="Y445" s="50"/>
      <c r="AC445" s="7"/>
      <c r="AD445" s="7"/>
      <c r="AE445" s="50"/>
    </row>
    <row r="446" spans="1:31" ht="12.75">
      <c r="A446" s="42">
        <f t="shared" si="83"/>
        <v>439</v>
      </c>
      <c r="C446" s="52">
        <v>39153</v>
      </c>
      <c r="D446" s="35">
        <v>70.8</v>
      </c>
      <c r="E446" s="35">
        <v>71.4</v>
      </c>
      <c r="F446" s="35">
        <v>70.7</v>
      </c>
      <c r="G446" s="35">
        <v>70.87</v>
      </c>
      <c r="H446" s="36">
        <v>20150800</v>
      </c>
      <c r="I446" s="46">
        <v>70.57</v>
      </c>
      <c r="K446" s="47">
        <f t="shared" si="84"/>
        <v>-0.003389351786470929</v>
      </c>
      <c r="M446" s="29">
        <f t="shared" si="85"/>
        <v>0</v>
      </c>
      <c r="N446" s="108">
        <f t="shared" si="90"/>
        <v>76.99414179891018</v>
      </c>
      <c r="O446" s="108">
        <f t="shared" si="91"/>
        <v>68.6388582010898</v>
      </c>
      <c r="P446" s="27">
        <f t="shared" si="86"/>
        <v>439</v>
      </c>
      <c r="Q446" s="53">
        <f t="shared" si="88"/>
        <v>71.5359661625404</v>
      </c>
      <c r="R446" s="54">
        <f t="shared" si="89"/>
        <v>72.45581788832465</v>
      </c>
      <c r="S446" s="55">
        <f t="shared" si="87"/>
        <v>-0.9198517257842411</v>
      </c>
      <c r="T446" s="53">
        <f t="shared" si="79"/>
        <v>72.16112114226544</v>
      </c>
      <c r="U446" s="53">
        <f t="shared" si="80"/>
        <v>72.85843195787403</v>
      </c>
      <c r="V446" s="53">
        <f t="shared" si="81"/>
        <v>72.00322994900205</v>
      </c>
      <c r="X446" s="56">
        <f t="shared" si="82"/>
        <v>70.57</v>
      </c>
      <c r="Y446" s="50"/>
      <c r="AC446" s="7"/>
      <c r="AD446" s="7"/>
      <c r="AE446" s="50"/>
    </row>
    <row r="447" spans="1:31" ht="12.75">
      <c r="A447" s="42">
        <f t="shared" si="83"/>
        <v>440</v>
      </c>
      <c r="C447" s="52">
        <v>39154</v>
      </c>
      <c r="D447" s="35">
        <v>70.37</v>
      </c>
      <c r="E447" s="35">
        <v>71.56</v>
      </c>
      <c r="F447" s="35">
        <v>69.73</v>
      </c>
      <c r="G447" s="35">
        <v>69.91</v>
      </c>
      <c r="H447" s="36">
        <v>27378900</v>
      </c>
      <c r="I447" s="46">
        <v>69.61</v>
      </c>
      <c r="K447" s="47">
        <f t="shared" si="84"/>
        <v>-0.013603514241178893</v>
      </c>
      <c r="M447" s="29">
        <f t="shared" si="85"/>
        <v>0</v>
      </c>
      <c r="N447" s="108">
        <f t="shared" si="90"/>
        <v>76.92610534065236</v>
      </c>
      <c r="O447" s="108">
        <f t="shared" si="91"/>
        <v>68.23989465934764</v>
      </c>
      <c r="P447" s="27">
        <f t="shared" si="86"/>
        <v>440</v>
      </c>
      <c r="Q447" s="53">
        <f t="shared" si="88"/>
        <v>71.23966367599573</v>
      </c>
      <c r="R447" s="54">
        <f t="shared" si="89"/>
        <v>72.24501656326356</v>
      </c>
      <c r="S447" s="55">
        <f t="shared" si="87"/>
        <v>-1.0053528872678328</v>
      </c>
      <c r="T447" s="53">
        <f t="shared" si="79"/>
        <v>71.91815722395444</v>
      </c>
      <c r="U447" s="53">
        <f t="shared" si="80"/>
        <v>72.73104246932996</v>
      </c>
      <c r="V447" s="53">
        <f t="shared" si="81"/>
        <v>71.9558392569426</v>
      </c>
      <c r="X447" s="56">
        <f t="shared" si="82"/>
        <v>69.61</v>
      </c>
      <c r="Y447" s="50"/>
      <c r="AC447" s="7"/>
      <c r="AD447" s="7"/>
      <c r="AE447" s="50"/>
    </row>
    <row r="448" spans="1:31" ht="12.75">
      <c r="A448" s="42">
        <f t="shared" si="83"/>
        <v>441</v>
      </c>
      <c r="C448" s="52">
        <v>39155</v>
      </c>
      <c r="D448" s="35">
        <v>70.1</v>
      </c>
      <c r="E448" s="35">
        <v>71.02</v>
      </c>
      <c r="F448" s="35">
        <v>69.64</v>
      </c>
      <c r="G448" s="35">
        <v>71.02</v>
      </c>
      <c r="H448" s="36">
        <v>30053700</v>
      </c>
      <c r="I448" s="46">
        <v>70.71</v>
      </c>
      <c r="K448" s="47">
        <f t="shared" si="84"/>
        <v>0.015802327251831505</v>
      </c>
      <c r="M448" s="29">
        <f t="shared" si="85"/>
        <v>1</v>
      </c>
      <c r="N448" s="108">
        <f t="shared" si="90"/>
        <v>76.61304504798613</v>
      </c>
      <c r="O448" s="108">
        <f t="shared" si="91"/>
        <v>68.11095495201386</v>
      </c>
      <c r="P448" s="27">
        <f t="shared" si="86"/>
        <v>441</v>
      </c>
      <c r="Q448" s="53">
        <f t="shared" si="88"/>
        <v>71.15817695661177</v>
      </c>
      <c r="R448" s="54">
        <f t="shared" si="89"/>
        <v>72.13131163265145</v>
      </c>
      <c r="S448" s="55">
        <f t="shared" si="87"/>
        <v>-0.9731346760396775</v>
      </c>
      <c r="T448" s="53">
        <f t="shared" si="79"/>
        <v>71.80309463119687</v>
      </c>
      <c r="U448" s="53">
        <f t="shared" si="80"/>
        <v>72.65178590190526</v>
      </c>
      <c r="V448" s="53">
        <f t="shared" si="81"/>
        <v>71.9311691726467</v>
      </c>
      <c r="X448" s="56">
        <f t="shared" si="82"/>
        <v>70.71</v>
      </c>
      <c r="Y448" s="50"/>
      <c r="AC448" s="7"/>
      <c r="AD448" s="7"/>
      <c r="AE448" s="50"/>
    </row>
    <row r="449" spans="1:31" ht="12.75">
      <c r="A449" s="42">
        <f t="shared" si="83"/>
        <v>442</v>
      </c>
      <c r="C449" s="52">
        <v>39156</v>
      </c>
      <c r="D449" s="35">
        <v>70.71</v>
      </c>
      <c r="E449" s="35">
        <v>71.24</v>
      </c>
      <c r="F449" s="35">
        <v>70.4</v>
      </c>
      <c r="G449" s="35">
        <v>70.69</v>
      </c>
      <c r="H449" s="36">
        <v>23538500</v>
      </c>
      <c r="I449" s="46">
        <v>70.39</v>
      </c>
      <c r="K449" s="47">
        <f t="shared" si="84"/>
        <v>-0.0045255267996039406</v>
      </c>
      <c r="M449" s="29">
        <f t="shared" si="85"/>
        <v>0</v>
      </c>
      <c r="N449" s="108">
        <f t="shared" si="90"/>
        <v>76.22932137257877</v>
      </c>
      <c r="O449" s="108">
        <f t="shared" si="91"/>
        <v>68.00567862742125</v>
      </c>
      <c r="P449" s="27">
        <f t="shared" si="86"/>
        <v>442</v>
      </c>
      <c r="Q449" s="53">
        <f t="shared" si="88"/>
        <v>71.03999588636381</v>
      </c>
      <c r="R449" s="54">
        <f t="shared" si="89"/>
        <v>72.00232558578838</v>
      </c>
      <c r="S449" s="55">
        <f t="shared" si="87"/>
        <v>-0.962329699424572</v>
      </c>
      <c r="T449" s="53">
        <f t="shared" si="79"/>
        <v>71.66851419013051</v>
      </c>
      <c r="U449" s="53">
        <f t="shared" si="80"/>
        <v>72.56308841555604</v>
      </c>
      <c r="V449" s="53">
        <f t="shared" si="81"/>
        <v>71.90065097120815</v>
      </c>
      <c r="X449" s="56">
        <f t="shared" si="82"/>
        <v>70.39</v>
      </c>
      <c r="Y449" s="50"/>
      <c r="AC449" s="7"/>
      <c r="AD449" s="7"/>
      <c r="AE449" s="50"/>
    </row>
    <row r="450" spans="1:31" ht="12.75">
      <c r="A450" s="42">
        <f t="shared" si="83"/>
        <v>443</v>
      </c>
      <c r="C450" s="52">
        <v>39157</v>
      </c>
      <c r="D450" s="35">
        <v>70.77</v>
      </c>
      <c r="E450" s="35">
        <v>70.87</v>
      </c>
      <c r="F450" s="35">
        <v>69.52</v>
      </c>
      <c r="G450" s="35">
        <v>69.86</v>
      </c>
      <c r="H450" s="36">
        <v>46777100</v>
      </c>
      <c r="I450" s="46">
        <v>69.56</v>
      </c>
      <c r="K450" s="47">
        <f t="shared" si="84"/>
        <v>-0.01179144764881368</v>
      </c>
      <c r="M450" s="29">
        <f t="shared" si="85"/>
        <v>0</v>
      </c>
      <c r="N450" s="108">
        <f t="shared" si="90"/>
        <v>75.87342280888988</v>
      </c>
      <c r="O450" s="108">
        <f t="shared" si="91"/>
        <v>67.81557719111014</v>
      </c>
      <c r="P450" s="27">
        <f t="shared" si="86"/>
        <v>443</v>
      </c>
      <c r="Q450" s="53">
        <f t="shared" si="88"/>
        <v>70.81230421153862</v>
      </c>
      <c r="R450" s="54">
        <f t="shared" si="89"/>
        <v>71.8214125794337</v>
      </c>
      <c r="S450" s="55">
        <f t="shared" si="87"/>
        <v>-1.009108367895081</v>
      </c>
      <c r="T450" s="53">
        <f t="shared" si="79"/>
        <v>71.46770331488</v>
      </c>
      <c r="U450" s="53">
        <f t="shared" si="80"/>
        <v>72.44532024239699</v>
      </c>
      <c r="V450" s="53">
        <f t="shared" si="81"/>
        <v>71.85430144702582</v>
      </c>
      <c r="X450" s="56">
        <f t="shared" si="82"/>
        <v>69.56</v>
      </c>
      <c r="Y450" s="50"/>
      <c r="AC450" s="7"/>
      <c r="AD450" s="7"/>
      <c r="AE450" s="50"/>
    </row>
    <row r="451" spans="1:31" ht="12.75">
      <c r="A451" s="42">
        <f t="shared" si="83"/>
        <v>444</v>
      </c>
      <c r="C451" s="52">
        <v>39160</v>
      </c>
      <c r="D451" s="35">
        <v>70.12</v>
      </c>
      <c r="E451" s="35">
        <v>71.18</v>
      </c>
      <c r="F451" s="35">
        <v>70.11</v>
      </c>
      <c r="G451" s="35">
        <v>71.1</v>
      </c>
      <c r="H451" s="36">
        <v>23184100</v>
      </c>
      <c r="I451" s="46">
        <v>70.79</v>
      </c>
      <c r="K451" s="47">
        <f t="shared" si="84"/>
        <v>0.01768257619321445</v>
      </c>
      <c r="M451" s="29">
        <f t="shared" si="85"/>
        <v>1</v>
      </c>
      <c r="N451" s="108">
        <f t="shared" si="90"/>
        <v>75.42048863934856</v>
      </c>
      <c r="O451" s="108">
        <f t="shared" si="91"/>
        <v>67.85051136065145</v>
      </c>
      <c r="P451" s="27">
        <f t="shared" si="86"/>
        <v>444</v>
      </c>
      <c r="Q451" s="53">
        <f t="shared" si="88"/>
        <v>70.80887279437883</v>
      </c>
      <c r="R451" s="54">
        <f t="shared" si="89"/>
        <v>71.7450116476238</v>
      </c>
      <c r="S451" s="55">
        <f t="shared" si="87"/>
        <v>-0.9361388532449695</v>
      </c>
      <c r="T451" s="53">
        <f t="shared" si="79"/>
        <v>71.40316014203428</v>
      </c>
      <c r="U451" s="53">
        <f t="shared" si="80"/>
        <v>72.3804057230873</v>
      </c>
      <c r="V451" s="53">
        <f t="shared" si="81"/>
        <v>71.8332261708471</v>
      </c>
      <c r="X451" s="56">
        <f t="shared" si="82"/>
        <v>70.79</v>
      </c>
      <c r="Y451" s="50"/>
      <c r="AC451" s="7"/>
      <c r="AD451" s="7"/>
      <c r="AE451" s="50"/>
    </row>
    <row r="452" spans="1:31" ht="12.75">
      <c r="A452" s="42">
        <f t="shared" si="83"/>
        <v>445</v>
      </c>
      <c r="C452" s="52">
        <v>39161</v>
      </c>
      <c r="D452" s="35">
        <v>71.12</v>
      </c>
      <c r="E452" s="35">
        <v>72</v>
      </c>
      <c r="F452" s="35">
        <v>71.02</v>
      </c>
      <c r="G452" s="35">
        <v>72</v>
      </c>
      <c r="H452" s="36">
        <v>23683300</v>
      </c>
      <c r="I452" s="46">
        <v>71.69</v>
      </c>
      <c r="K452" s="47">
        <f t="shared" si="84"/>
        <v>0.012713660121485892</v>
      </c>
      <c r="M452" s="29">
        <f t="shared" si="85"/>
        <v>1</v>
      </c>
      <c r="N452" s="108">
        <f t="shared" si="90"/>
        <v>75.03454390147826</v>
      </c>
      <c r="O452" s="108">
        <f t="shared" si="91"/>
        <v>67.95045609852176</v>
      </c>
      <c r="P452" s="27">
        <f t="shared" si="86"/>
        <v>445</v>
      </c>
      <c r="Q452" s="53">
        <f t="shared" si="88"/>
        <v>70.94443082601285</v>
      </c>
      <c r="R452" s="54">
        <f t="shared" si="89"/>
        <v>71.74093671076277</v>
      </c>
      <c r="S452" s="55">
        <f t="shared" si="87"/>
        <v>-0.7965058847499193</v>
      </c>
      <c r="T452" s="53">
        <f t="shared" si="79"/>
        <v>71.43047822374531</v>
      </c>
      <c r="U452" s="53">
        <f t="shared" si="80"/>
        <v>72.3533309888486</v>
      </c>
      <c r="V452" s="53">
        <f t="shared" si="81"/>
        <v>71.83039000904814</v>
      </c>
      <c r="X452" s="56">
        <f t="shared" si="82"/>
        <v>71.69</v>
      </c>
      <c r="Y452" s="50"/>
      <c r="AC452" s="7"/>
      <c r="AD452" s="7"/>
      <c r="AE452" s="50"/>
    </row>
    <row r="453" spans="1:31" ht="12.75">
      <c r="A453" s="42">
        <f t="shared" si="83"/>
        <v>446</v>
      </c>
      <c r="C453" s="52">
        <v>39162</v>
      </c>
      <c r="D453" s="35">
        <v>72.44</v>
      </c>
      <c r="E453" s="35">
        <v>73.33</v>
      </c>
      <c r="F453" s="35">
        <v>71.87</v>
      </c>
      <c r="G453" s="35">
        <v>73.23</v>
      </c>
      <c r="H453" s="36">
        <v>28800100</v>
      </c>
      <c r="I453" s="46">
        <v>72.92</v>
      </c>
      <c r="K453" s="47">
        <f t="shared" si="84"/>
        <v>0.017157204631050416</v>
      </c>
      <c r="M453" s="29">
        <f t="shared" si="85"/>
        <v>1</v>
      </c>
      <c r="N453" s="108">
        <f t="shared" si="90"/>
        <v>74.75746035284585</v>
      </c>
      <c r="O453" s="108">
        <f t="shared" si="91"/>
        <v>68.07353964715416</v>
      </c>
      <c r="P453" s="27">
        <f t="shared" si="86"/>
        <v>446</v>
      </c>
      <c r="Q453" s="53">
        <f t="shared" si="88"/>
        <v>71.2483645450878</v>
      </c>
      <c r="R453" s="54">
        <f t="shared" si="89"/>
        <v>71.82827473218775</v>
      </c>
      <c r="S453" s="55">
        <f t="shared" si="87"/>
        <v>-0.579910187099955</v>
      </c>
      <c r="T453" s="53">
        <f t="shared" si="79"/>
        <v>71.57233744053147</v>
      </c>
      <c r="U453" s="53">
        <f t="shared" si="80"/>
        <v>72.3755533030114</v>
      </c>
      <c r="V453" s="53">
        <f t="shared" si="81"/>
        <v>71.85196644451253</v>
      </c>
      <c r="X453" s="56">
        <f t="shared" si="82"/>
        <v>72.92</v>
      </c>
      <c r="Y453" s="50"/>
      <c r="AC453" s="7"/>
      <c r="AD453" s="7"/>
      <c r="AE453" s="50"/>
    </row>
    <row r="454" spans="1:31" ht="12.75">
      <c r="A454" s="42">
        <f t="shared" si="83"/>
        <v>447</v>
      </c>
      <c r="C454" s="52">
        <v>39163</v>
      </c>
      <c r="D454" s="35">
        <v>73.53</v>
      </c>
      <c r="E454" s="35">
        <v>74.92</v>
      </c>
      <c r="F454" s="35">
        <v>73.47</v>
      </c>
      <c r="G454" s="35">
        <v>74.36</v>
      </c>
      <c r="H454" s="36">
        <v>27263800</v>
      </c>
      <c r="I454" s="46">
        <v>74.04</v>
      </c>
      <c r="K454" s="47">
        <f t="shared" si="84"/>
        <v>0.015359297860669363</v>
      </c>
      <c r="M454" s="29">
        <f t="shared" si="85"/>
        <v>1</v>
      </c>
      <c r="N454" s="108">
        <f t="shared" si="90"/>
        <v>74.58948115259297</v>
      </c>
      <c r="O454" s="108">
        <f t="shared" si="91"/>
        <v>68.16951884740702</v>
      </c>
      <c r="P454" s="27">
        <f t="shared" si="86"/>
        <v>447</v>
      </c>
      <c r="Q454" s="53">
        <f t="shared" si="88"/>
        <v>71.6778469227666</v>
      </c>
      <c r="R454" s="54">
        <f t="shared" si="89"/>
        <v>71.99210623350719</v>
      </c>
      <c r="S454" s="55">
        <f t="shared" si="87"/>
        <v>-0.31425931074058155</v>
      </c>
      <c r="T454" s="53">
        <f t="shared" si="79"/>
        <v>71.80735292238562</v>
      </c>
      <c r="U454" s="53">
        <f t="shared" si="80"/>
        <v>72.44082572250116</v>
      </c>
      <c r="V454" s="53">
        <f t="shared" si="81"/>
        <v>71.8952938416509</v>
      </c>
      <c r="X454" s="56">
        <f t="shared" si="82"/>
        <v>74.04</v>
      </c>
      <c r="Y454" s="50"/>
      <c r="AC454" s="7"/>
      <c r="AD454" s="7"/>
      <c r="AE454" s="50"/>
    </row>
    <row r="455" spans="1:31" ht="12.75">
      <c r="A455" s="42">
        <f t="shared" si="83"/>
        <v>448</v>
      </c>
      <c r="C455" s="52">
        <v>39164</v>
      </c>
      <c r="D455" s="35">
        <v>74.66</v>
      </c>
      <c r="E455" s="35">
        <v>75.42</v>
      </c>
      <c r="F455" s="35">
        <v>74.65</v>
      </c>
      <c r="G455" s="35">
        <v>75.02</v>
      </c>
      <c r="H455" s="36">
        <v>26377900</v>
      </c>
      <c r="I455" s="46">
        <v>74.7</v>
      </c>
      <c r="K455" s="47">
        <f t="shared" si="84"/>
        <v>0.008914100486223653</v>
      </c>
      <c r="M455" s="29">
        <f t="shared" si="85"/>
        <v>1</v>
      </c>
      <c r="N455" s="108">
        <f t="shared" si="90"/>
        <v>74.53650789389698</v>
      </c>
      <c r="O455" s="108">
        <f t="shared" si="91"/>
        <v>68.202492106103</v>
      </c>
      <c r="P455" s="27">
        <f t="shared" si="86"/>
        <v>448</v>
      </c>
      <c r="Q455" s="53">
        <f t="shared" si="88"/>
        <v>72.14279355003329</v>
      </c>
      <c r="R455" s="54">
        <f t="shared" si="89"/>
        <v>72.1926909569511</v>
      </c>
      <c r="S455" s="55">
        <f t="shared" si="87"/>
        <v>-0.04989740691780753</v>
      </c>
      <c r="T455" s="53">
        <f t="shared" si="79"/>
        <v>72.08284312025366</v>
      </c>
      <c r="U455" s="53">
        <f t="shared" si="80"/>
        <v>72.52942079220699</v>
      </c>
      <c r="V455" s="53">
        <f t="shared" si="81"/>
        <v>71.95083257745979</v>
      </c>
      <c r="X455" s="56">
        <f t="shared" si="82"/>
        <v>74.7</v>
      </c>
      <c r="Y455" s="50"/>
      <c r="AC455" s="7"/>
      <c r="AD455" s="7"/>
      <c r="AE455" s="50"/>
    </row>
    <row r="456" spans="1:31" ht="12.75">
      <c r="A456" s="42">
        <f t="shared" si="83"/>
        <v>449</v>
      </c>
      <c r="C456" s="52">
        <v>39167</v>
      </c>
      <c r="D456" s="35">
        <v>75.44</v>
      </c>
      <c r="E456" s="35">
        <v>75.69</v>
      </c>
      <c r="F456" s="35">
        <v>74.51</v>
      </c>
      <c r="G456" s="35">
        <v>75.47</v>
      </c>
      <c r="H456" s="36">
        <v>27548800</v>
      </c>
      <c r="I456" s="46">
        <v>75.15</v>
      </c>
      <c r="K456" s="47">
        <f t="shared" si="84"/>
        <v>0.006024096385542244</v>
      </c>
      <c r="M456" s="29">
        <f t="shared" si="85"/>
        <v>1</v>
      </c>
      <c r="N456" s="108">
        <f t="shared" si="90"/>
        <v>74.5565144102074</v>
      </c>
      <c r="O456" s="108">
        <f t="shared" si="91"/>
        <v>68.18948558979261</v>
      </c>
      <c r="P456" s="27">
        <f t="shared" si="86"/>
        <v>449</v>
      </c>
      <c r="Q456" s="53">
        <f t="shared" si="88"/>
        <v>72.60544069618201</v>
      </c>
      <c r="R456" s="54">
        <f t="shared" si="89"/>
        <v>72.41175088606583</v>
      </c>
      <c r="S456" s="55">
        <f t="shared" si="87"/>
        <v>0.19368981011618303</v>
      </c>
      <c r="T456" s="53">
        <f t="shared" si="79"/>
        <v>72.37495329927712</v>
      </c>
      <c r="U456" s="53">
        <f t="shared" si="80"/>
        <v>72.63218860427732</v>
      </c>
      <c r="V456" s="53">
        <f t="shared" si="81"/>
        <v>72.01418242741109</v>
      </c>
      <c r="X456" s="56">
        <f t="shared" si="82"/>
        <v>75.15</v>
      </c>
      <c r="Y456" s="50"/>
      <c r="AC456" s="7"/>
      <c r="AD456" s="7"/>
      <c r="AE456" s="50"/>
    </row>
    <row r="457" spans="1:31" ht="12.75">
      <c r="A457" s="42">
        <f t="shared" si="83"/>
        <v>450</v>
      </c>
      <c r="C457" s="52">
        <v>39168</v>
      </c>
      <c r="D457" s="35">
        <v>75.37</v>
      </c>
      <c r="E457" s="35">
        <v>75.97</v>
      </c>
      <c r="F457" s="35">
        <v>75</v>
      </c>
      <c r="G457" s="35">
        <v>75.71</v>
      </c>
      <c r="H457" s="36">
        <v>21797400</v>
      </c>
      <c r="I457" s="46">
        <v>75.38</v>
      </c>
      <c r="K457" s="47">
        <f t="shared" si="84"/>
        <v>0.0030605455755154942</v>
      </c>
      <c r="M457" s="29">
        <f t="shared" si="85"/>
        <v>1</v>
      </c>
      <c r="N457" s="108">
        <f t="shared" si="90"/>
        <v>75.19816959956384</v>
      </c>
      <c r="O457" s="108">
        <f t="shared" si="91"/>
        <v>67.93383040043616</v>
      </c>
      <c r="P457" s="27">
        <f t="shared" si="86"/>
        <v>450</v>
      </c>
      <c r="Q457" s="53">
        <f t="shared" si="88"/>
        <v>73.03229597369247</v>
      </c>
      <c r="R457" s="54">
        <f t="shared" si="89"/>
        <v>72.6316211908017</v>
      </c>
      <c r="S457" s="55">
        <f t="shared" si="87"/>
        <v>0.40067478289077485</v>
      </c>
      <c r="T457" s="53">
        <f aca="true" t="shared" si="92" ref="T457:T520">IF($X457&lt;&gt;"",(1-T$4)*T456+T$4*$X457,"")</f>
        <v>72.6611482231555</v>
      </c>
      <c r="U457" s="53">
        <f aca="true" t="shared" si="93" ref="U457:U520">IF($X457&lt;&gt;"",(1-U$4)*U456+U$4*$X457,"")</f>
        <v>72.7399459139135</v>
      </c>
      <c r="V457" s="53">
        <f aca="true" t="shared" si="94" ref="V457:V520">IF($X457&lt;&gt;"",(1-V$4)*V456+V$4*$X457,"")</f>
        <v>72.08083228033364</v>
      </c>
      <c r="X457" s="56">
        <f aca="true" t="shared" si="95" ref="X457:X520">IF(I457="","",IF(I457&lt;&gt;0,I457,I456))</f>
        <v>75.38</v>
      </c>
      <c r="Y457" s="50"/>
      <c r="AC457" s="7"/>
      <c r="AD457" s="7"/>
      <c r="AE457" s="50"/>
    </row>
    <row r="458" spans="1:31" ht="12.75">
      <c r="A458" s="42">
        <f aca="true" t="shared" si="96" ref="A458:A521">1+A457</f>
        <v>451</v>
      </c>
      <c r="C458" s="52">
        <v>39169</v>
      </c>
      <c r="D458" s="35">
        <v>76.16</v>
      </c>
      <c r="E458" s="35">
        <v>76.25</v>
      </c>
      <c r="F458" s="35">
        <v>75.21</v>
      </c>
      <c r="G458" s="35">
        <v>75.56</v>
      </c>
      <c r="H458" s="36">
        <v>24720100</v>
      </c>
      <c r="I458" s="46">
        <v>75.24</v>
      </c>
      <c r="K458" s="47">
        <f aca="true" t="shared" si="97" ref="K458:K521">IF(G458&lt;&gt;"",I458/I457-1,"")</f>
        <v>-0.0018572565667286378</v>
      </c>
      <c r="M458" s="29">
        <f aca="true" t="shared" si="98" ref="M458:M521">IF(G458&lt;&gt;"",IF(K458&gt;0,1,0),"")</f>
        <v>0</v>
      </c>
      <c r="N458" s="108">
        <f t="shared" si="90"/>
        <v>75.72621892122353</v>
      </c>
      <c r="O458" s="108">
        <f t="shared" si="91"/>
        <v>67.7927810787765</v>
      </c>
      <c r="P458" s="27">
        <f aca="true" t="shared" si="99" ref="P458:P521">1+P457</f>
        <v>451</v>
      </c>
      <c r="Q458" s="53">
        <f t="shared" si="88"/>
        <v>73.37194274697055</v>
      </c>
      <c r="R458" s="54">
        <f t="shared" si="89"/>
        <v>72.8248344359275</v>
      </c>
      <c r="S458" s="55">
        <f t="shared" si="87"/>
        <v>0.547108311043047</v>
      </c>
      <c r="T458" s="53">
        <f t="shared" si="92"/>
        <v>72.90675315428355</v>
      </c>
      <c r="U458" s="53">
        <f t="shared" si="93"/>
        <v>72.83798725062277</v>
      </c>
      <c r="V458" s="53">
        <f t="shared" si="94"/>
        <v>72.1433900569607</v>
      </c>
      <c r="X458" s="56">
        <f t="shared" si="95"/>
        <v>75.24</v>
      </c>
      <c r="Y458" s="50"/>
      <c r="AC458" s="7"/>
      <c r="AD458" s="7"/>
      <c r="AE458" s="50"/>
    </row>
    <row r="459" spans="1:31" ht="12.75">
      <c r="A459" s="42">
        <f t="shared" si="96"/>
        <v>452</v>
      </c>
      <c r="C459" s="52">
        <v>39170</v>
      </c>
      <c r="D459" s="35">
        <v>75.83</v>
      </c>
      <c r="E459" s="35">
        <v>76.29</v>
      </c>
      <c r="F459" s="35">
        <v>75.57</v>
      </c>
      <c r="G459" s="35">
        <v>76.24</v>
      </c>
      <c r="H459" s="36">
        <v>21695900</v>
      </c>
      <c r="I459" s="46">
        <v>75.91</v>
      </c>
      <c r="K459" s="47">
        <f t="shared" si="97"/>
        <v>0.008904837852206304</v>
      </c>
      <c r="M459" s="29">
        <f t="shared" si="98"/>
        <v>1</v>
      </c>
      <c r="N459" s="108">
        <f t="shared" si="90"/>
        <v>76.34229563904144</v>
      </c>
      <c r="O459" s="108">
        <f t="shared" si="91"/>
        <v>67.69970436095856</v>
      </c>
      <c r="P459" s="27">
        <f t="shared" si="99"/>
        <v>452</v>
      </c>
      <c r="Q459" s="53">
        <f t="shared" si="88"/>
        <v>73.76241309359047</v>
      </c>
      <c r="R459" s="54">
        <f t="shared" si="89"/>
        <v>73.05336521845139</v>
      </c>
      <c r="S459" s="55">
        <f t="shared" si="87"/>
        <v>0.7090478751390776</v>
      </c>
      <c r="T459" s="53">
        <f t="shared" si="92"/>
        <v>73.1927766633994</v>
      </c>
      <c r="U459" s="53">
        <f t="shared" si="93"/>
        <v>72.95845833883365</v>
      </c>
      <c r="V459" s="53">
        <f t="shared" si="94"/>
        <v>72.21797639246643</v>
      </c>
      <c r="X459" s="56">
        <f t="shared" si="95"/>
        <v>75.91</v>
      </c>
      <c r="Y459" s="50"/>
      <c r="AC459" s="7"/>
      <c r="AD459" s="7"/>
      <c r="AE459" s="50"/>
    </row>
    <row r="460" spans="1:31" ht="12.75">
      <c r="A460" s="42">
        <f t="shared" si="96"/>
        <v>453</v>
      </c>
      <c r="C460" s="52">
        <v>39171</v>
      </c>
      <c r="D460" s="35">
        <v>76.24</v>
      </c>
      <c r="E460" s="35">
        <v>76.35</v>
      </c>
      <c r="F460" s="35">
        <v>74.94</v>
      </c>
      <c r="G460" s="35">
        <v>75.45</v>
      </c>
      <c r="H460" s="36">
        <v>24020300</v>
      </c>
      <c r="I460" s="46">
        <v>75.13</v>
      </c>
      <c r="K460" s="47">
        <f t="shared" si="97"/>
        <v>-0.0102753260439995</v>
      </c>
      <c r="M460" s="29">
        <f t="shared" si="98"/>
        <v>0</v>
      </c>
      <c r="N460" s="108">
        <f t="shared" si="90"/>
        <v>76.67889685312932</v>
      </c>
      <c r="O460" s="108">
        <f t="shared" si="91"/>
        <v>67.90510314687069</v>
      </c>
      <c r="P460" s="27">
        <f t="shared" si="99"/>
        <v>453</v>
      </c>
      <c r="Q460" s="53">
        <f t="shared" si="88"/>
        <v>73.97281107919193</v>
      </c>
      <c r="R460" s="54">
        <f t="shared" si="89"/>
        <v>73.20719001708463</v>
      </c>
      <c r="S460" s="55">
        <f t="shared" si="87"/>
        <v>0.7656210621073001</v>
      </c>
      <c r="T460" s="53">
        <f t="shared" si="92"/>
        <v>73.37727412402802</v>
      </c>
      <c r="U460" s="53">
        <f t="shared" si="93"/>
        <v>73.04361683535</v>
      </c>
      <c r="V460" s="53">
        <f t="shared" si="94"/>
        <v>72.27564022627897</v>
      </c>
      <c r="X460" s="56">
        <f t="shared" si="95"/>
        <v>75.13</v>
      </c>
      <c r="Y460" s="50"/>
      <c r="AC460" s="7"/>
      <c r="AD460" s="7"/>
      <c r="AE460" s="50"/>
    </row>
    <row r="461" spans="1:31" ht="12.75">
      <c r="A461" s="42">
        <f t="shared" si="96"/>
        <v>454</v>
      </c>
      <c r="C461" s="52">
        <v>39174</v>
      </c>
      <c r="D461" s="35">
        <v>75.35</v>
      </c>
      <c r="E461" s="35">
        <v>76.4</v>
      </c>
      <c r="F461" s="35">
        <v>75.28</v>
      </c>
      <c r="G461" s="35">
        <v>76.16</v>
      </c>
      <c r="H461" s="36">
        <v>21474700</v>
      </c>
      <c r="I461" s="46">
        <v>75.83</v>
      </c>
      <c r="K461" s="47">
        <f t="shared" si="97"/>
        <v>0.009317183548515962</v>
      </c>
      <c r="M461" s="29">
        <f t="shared" si="98"/>
        <v>1</v>
      </c>
      <c r="N461" s="108">
        <f t="shared" si="90"/>
        <v>77.07226413417828</v>
      </c>
      <c r="O461" s="108">
        <f t="shared" si="91"/>
        <v>68.12673586582173</v>
      </c>
      <c r="P461" s="27">
        <f t="shared" si="99"/>
        <v>454</v>
      </c>
      <c r="Q461" s="53">
        <f t="shared" si="88"/>
        <v>74.25853245162395</v>
      </c>
      <c r="R461" s="54">
        <f t="shared" si="89"/>
        <v>73.40147223804132</v>
      </c>
      <c r="S461" s="55">
        <f t="shared" si="87"/>
        <v>0.8570602135826277</v>
      </c>
      <c r="T461" s="53">
        <f t="shared" si="92"/>
        <v>73.61086706459679</v>
      </c>
      <c r="U461" s="53">
        <f t="shared" si="93"/>
        <v>73.15288676337548</v>
      </c>
      <c r="V461" s="53">
        <f t="shared" si="94"/>
        <v>72.34602358813483</v>
      </c>
      <c r="X461" s="56">
        <f t="shared" si="95"/>
        <v>75.83</v>
      </c>
      <c r="Y461" s="50"/>
      <c r="AC461" s="7"/>
      <c r="AD461" s="7"/>
      <c r="AE461" s="50"/>
    </row>
    <row r="462" spans="1:31" ht="12.75">
      <c r="A462" s="42">
        <f t="shared" si="96"/>
        <v>455</v>
      </c>
      <c r="C462" s="52">
        <v>39175</v>
      </c>
      <c r="D462" s="35">
        <v>76.1</v>
      </c>
      <c r="E462" s="35">
        <v>76.97</v>
      </c>
      <c r="F462" s="35">
        <v>75.63</v>
      </c>
      <c r="G462" s="35">
        <v>76.8</v>
      </c>
      <c r="H462" s="36">
        <v>22426100</v>
      </c>
      <c r="I462" s="46">
        <v>76.47</v>
      </c>
      <c r="K462" s="47">
        <f t="shared" si="97"/>
        <v>0.008439931425557212</v>
      </c>
      <c r="M462" s="29">
        <f t="shared" si="98"/>
        <v>1</v>
      </c>
      <c r="N462" s="108">
        <f t="shared" si="90"/>
        <v>77.57235001894763</v>
      </c>
      <c r="O462" s="108">
        <f t="shared" si="91"/>
        <v>68.20464998105238</v>
      </c>
      <c r="P462" s="27">
        <f t="shared" si="99"/>
        <v>455</v>
      </c>
      <c r="Q462" s="53">
        <f t="shared" si="88"/>
        <v>74.59875822829719</v>
      </c>
      <c r="R462" s="54">
        <f t="shared" si="89"/>
        <v>73.628770590779</v>
      </c>
      <c r="S462" s="55">
        <f t="shared" si="87"/>
        <v>0.9699876375181873</v>
      </c>
      <c r="T462" s="53">
        <f t="shared" si="92"/>
        <v>73.88316543939709</v>
      </c>
      <c r="U462" s="53">
        <f t="shared" si="93"/>
        <v>73.28296963539997</v>
      </c>
      <c r="V462" s="53">
        <f t="shared" si="94"/>
        <v>72.42768648737967</v>
      </c>
      <c r="X462" s="56">
        <f t="shared" si="95"/>
        <v>76.47</v>
      </c>
      <c r="Y462" s="50"/>
      <c r="AC462" s="7"/>
      <c r="AD462" s="7"/>
      <c r="AE462" s="50"/>
    </row>
    <row r="463" spans="1:31" ht="12.75">
      <c r="A463" s="42">
        <f t="shared" si="96"/>
        <v>456</v>
      </c>
      <c r="C463" s="52">
        <v>39176</v>
      </c>
      <c r="D463" s="35">
        <v>76.59</v>
      </c>
      <c r="E463" s="35">
        <v>77.22</v>
      </c>
      <c r="F463" s="35">
        <v>76.03</v>
      </c>
      <c r="G463" s="35">
        <v>77.11</v>
      </c>
      <c r="H463" s="36">
        <v>20873400</v>
      </c>
      <c r="I463" s="46">
        <v>76.78</v>
      </c>
      <c r="K463" s="47">
        <f t="shared" si="97"/>
        <v>0.004053877337518053</v>
      </c>
      <c r="M463" s="29">
        <f t="shared" si="98"/>
        <v>1</v>
      </c>
      <c r="N463" s="108">
        <f t="shared" si="90"/>
        <v>78.07876331272725</v>
      </c>
      <c r="O463" s="108">
        <f t="shared" si="91"/>
        <v>68.24323668727273</v>
      </c>
      <c r="P463" s="27">
        <f t="shared" si="99"/>
        <v>456</v>
      </c>
      <c r="Q463" s="53">
        <f t="shared" si="88"/>
        <v>74.93433388548223</v>
      </c>
      <c r="R463" s="54">
        <f t="shared" si="89"/>
        <v>73.86219499146203</v>
      </c>
      <c r="S463" s="55">
        <f t="shared" si="87"/>
        <v>1.072138894020199</v>
      </c>
      <c r="T463" s="53">
        <f t="shared" si="92"/>
        <v>74.15905444516879</v>
      </c>
      <c r="U463" s="53">
        <f t="shared" si="93"/>
        <v>73.42010808107057</v>
      </c>
      <c r="V463" s="53">
        <f t="shared" si="94"/>
        <v>72.51387091337216</v>
      </c>
      <c r="X463" s="56">
        <f t="shared" si="95"/>
        <v>76.78</v>
      </c>
      <c r="Y463" s="50"/>
      <c r="AC463" s="7"/>
      <c r="AD463" s="7"/>
      <c r="AE463" s="50"/>
    </row>
    <row r="464" spans="1:31" ht="12.75">
      <c r="A464" s="42">
        <f t="shared" si="96"/>
        <v>457</v>
      </c>
      <c r="C464" s="52">
        <v>39177</v>
      </c>
      <c r="D464" s="35">
        <v>77.1</v>
      </c>
      <c r="E464" s="35">
        <v>77.31</v>
      </c>
      <c r="F464" s="35">
        <v>76.88</v>
      </c>
      <c r="G464" s="35">
        <v>77.22</v>
      </c>
      <c r="H464" s="36">
        <v>20273100</v>
      </c>
      <c r="I464" s="46">
        <v>76.89</v>
      </c>
      <c r="K464" s="47">
        <f t="shared" si="97"/>
        <v>0.0014326647564468775</v>
      </c>
      <c r="M464" s="29">
        <f t="shared" si="98"/>
        <v>1</v>
      </c>
      <c r="N464" s="108">
        <f t="shared" si="90"/>
        <v>78.54257186105158</v>
      </c>
      <c r="O464" s="108">
        <f t="shared" si="91"/>
        <v>68.31442813894841</v>
      </c>
      <c r="P464" s="27">
        <f t="shared" si="99"/>
        <v>457</v>
      </c>
      <c r="Q464" s="53">
        <f t="shared" si="88"/>
        <v>75.23520559540805</v>
      </c>
      <c r="R464" s="54">
        <f t="shared" si="89"/>
        <v>74.08647684394633</v>
      </c>
      <c r="S464" s="55">
        <f t="shared" si="87"/>
        <v>1.148728751461718</v>
      </c>
      <c r="T464" s="53">
        <f t="shared" si="92"/>
        <v>74.41914449800986</v>
      </c>
      <c r="U464" s="53">
        <f t="shared" si="93"/>
        <v>73.55618227396977</v>
      </c>
      <c r="V464" s="53">
        <f t="shared" si="94"/>
        <v>72.60052693488954</v>
      </c>
      <c r="X464" s="56">
        <f t="shared" si="95"/>
        <v>76.89</v>
      </c>
      <c r="Y464" s="50"/>
      <c r="AC464" s="7"/>
      <c r="AD464" s="7"/>
      <c r="AE464" s="50"/>
    </row>
    <row r="465" spans="1:31" ht="12.75">
      <c r="A465" s="42">
        <f t="shared" si="96"/>
        <v>458</v>
      </c>
      <c r="C465" s="52">
        <v>39181</v>
      </c>
      <c r="D465" s="35">
        <v>76.77</v>
      </c>
      <c r="E465" s="35">
        <v>77.72</v>
      </c>
      <c r="F465" s="35">
        <v>76.68</v>
      </c>
      <c r="G465" s="35">
        <v>76.8</v>
      </c>
      <c r="H465" s="36">
        <v>17668200</v>
      </c>
      <c r="I465" s="46">
        <v>76.47</v>
      </c>
      <c r="K465" s="47">
        <f t="shared" si="97"/>
        <v>-0.005462348809988304</v>
      </c>
      <c r="M465" s="29">
        <f t="shared" si="98"/>
        <v>0</v>
      </c>
      <c r="N465" s="108">
        <f t="shared" si="90"/>
        <v>78.8410429620973</v>
      </c>
      <c r="O465" s="108">
        <f t="shared" si="91"/>
        <v>68.5819570379027</v>
      </c>
      <c r="P465" s="27">
        <f t="shared" si="99"/>
        <v>458</v>
      </c>
      <c r="Q465" s="53">
        <f t="shared" si="88"/>
        <v>75.42517396534527</v>
      </c>
      <c r="R465" s="54">
        <f t="shared" si="89"/>
        <v>74.26303411476512</v>
      </c>
      <c r="S465" s="55">
        <f aca="true" t="shared" si="100" ref="S465:S528">IF($X465&lt;&gt;"",Q465-R465,"")</f>
        <v>1.1621398505801466</v>
      </c>
      <c r="T465" s="53">
        <f t="shared" si="92"/>
        <v>74.61446406962796</v>
      </c>
      <c r="U465" s="53">
        <f t="shared" si="93"/>
        <v>73.67044963577487</v>
      </c>
      <c r="V465" s="53">
        <f t="shared" si="94"/>
        <v>72.67715016390163</v>
      </c>
      <c r="X465" s="56">
        <f t="shared" si="95"/>
        <v>76.47</v>
      </c>
      <c r="Y465" s="50"/>
      <c r="AC465" s="7"/>
      <c r="AD465" s="7"/>
      <c r="AE465" s="50"/>
    </row>
    <row r="466" spans="1:31" ht="12.75">
      <c r="A466" s="42">
        <f t="shared" si="96"/>
        <v>459</v>
      </c>
      <c r="C466" s="52">
        <v>39182</v>
      </c>
      <c r="D466" s="35">
        <v>76.8</v>
      </c>
      <c r="E466" s="35">
        <v>77.85</v>
      </c>
      <c r="F466" s="35">
        <v>76.75</v>
      </c>
      <c r="G466" s="35">
        <v>77.57</v>
      </c>
      <c r="H466" s="36">
        <v>18697700</v>
      </c>
      <c r="I466" s="46">
        <v>77.24</v>
      </c>
      <c r="K466" s="47">
        <f t="shared" si="97"/>
        <v>0.010069308225447937</v>
      </c>
      <c r="M466" s="29">
        <f t="shared" si="98"/>
        <v>1</v>
      </c>
      <c r="N466" s="108">
        <f t="shared" si="90"/>
        <v>79.18149491384888</v>
      </c>
      <c r="O466" s="108">
        <f t="shared" si="91"/>
        <v>68.90850508615112</v>
      </c>
      <c r="P466" s="27">
        <f t="shared" si="99"/>
        <v>459</v>
      </c>
      <c r="Q466" s="53">
        <f t="shared" si="88"/>
        <v>75.70437797067676</v>
      </c>
      <c r="R466" s="54">
        <f t="shared" si="89"/>
        <v>74.48355010626399</v>
      </c>
      <c r="S466" s="55">
        <f t="shared" si="100"/>
        <v>1.2208278644127688</v>
      </c>
      <c r="T466" s="53">
        <f t="shared" si="92"/>
        <v>74.86451511061577</v>
      </c>
      <c r="U466" s="53">
        <f t="shared" si="93"/>
        <v>73.81043200299939</v>
      </c>
      <c r="V466" s="53">
        <f t="shared" si="94"/>
        <v>72.7675036260026</v>
      </c>
      <c r="X466" s="56">
        <f t="shared" si="95"/>
        <v>77.24</v>
      </c>
      <c r="Y466" s="50"/>
      <c r="AC466" s="7"/>
      <c r="AD466" s="7"/>
      <c r="AE466" s="50"/>
    </row>
    <row r="467" spans="1:31" ht="12.75">
      <c r="A467" s="42">
        <f t="shared" si="96"/>
        <v>460</v>
      </c>
      <c r="C467" s="52">
        <v>39183</v>
      </c>
      <c r="D467" s="35">
        <v>77.6</v>
      </c>
      <c r="E467" s="35">
        <v>77.67</v>
      </c>
      <c r="F467" s="35">
        <v>76.68</v>
      </c>
      <c r="G467" s="35">
        <v>76.77</v>
      </c>
      <c r="H467" s="36">
        <v>24990000</v>
      </c>
      <c r="I467" s="46">
        <v>76.44</v>
      </c>
      <c r="K467" s="47">
        <f t="shared" si="97"/>
        <v>-0.01035732780942511</v>
      </c>
      <c r="M467" s="29">
        <f t="shared" si="98"/>
        <v>0</v>
      </c>
      <c r="N467" s="108">
        <f t="shared" si="90"/>
        <v>79.19591275001308</v>
      </c>
      <c r="O467" s="108">
        <f t="shared" si="91"/>
        <v>69.57708724998695</v>
      </c>
      <c r="P467" s="27">
        <f t="shared" si="99"/>
        <v>460</v>
      </c>
      <c r="Q467" s="53">
        <f t="shared" si="88"/>
        <v>75.81755059057265</v>
      </c>
      <c r="R467" s="54">
        <f t="shared" si="89"/>
        <v>74.6284723206148</v>
      </c>
      <c r="S467" s="55">
        <f t="shared" si="100"/>
        <v>1.1890782699578466</v>
      </c>
      <c r="T467" s="53">
        <f t="shared" si="92"/>
        <v>75.01456129055713</v>
      </c>
      <c r="U467" s="53">
        <f t="shared" si="93"/>
        <v>73.91355231660727</v>
      </c>
      <c r="V467" s="53">
        <f t="shared" si="94"/>
        <v>72.84022632647779</v>
      </c>
      <c r="X467" s="56">
        <f t="shared" si="95"/>
        <v>76.44</v>
      </c>
      <c r="Y467" s="50"/>
      <c r="AC467" s="7"/>
      <c r="AD467" s="7"/>
      <c r="AE467" s="50"/>
    </row>
    <row r="468" spans="1:31" ht="12.75">
      <c r="A468" s="42">
        <f t="shared" si="96"/>
        <v>461</v>
      </c>
      <c r="C468" s="52">
        <v>39184</v>
      </c>
      <c r="D468" s="35">
        <v>76.97</v>
      </c>
      <c r="E468" s="35">
        <v>77.49</v>
      </c>
      <c r="F468" s="35">
        <v>76.46</v>
      </c>
      <c r="G468" s="35">
        <v>77.39</v>
      </c>
      <c r="H468" s="36">
        <v>24258000</v>
      </c>
      <c r="I468" s="46">
        <v>77.06</v>
      </c>
      <c r="K468" s="47">
        <f t="shared" si="97"/>
        <v>0.008110936682365288</v>
      </c>
      <c r="M468" s="29">
        <f t="shared" si="98"/>
        <v>1</v>
      </c>
      <c r="N468" s="108">
        <f t="shared" si="90"/>
        <v>79.33578324190579</v>
      </c>
      <c r="O468" s="108">
        <f t="shared" si="91"/>
        <v>70.07221675809423</v>
      </c>
      <c r="P468" s="27">
        <f t="shared" si="99"/>
        <v>461</v>
      </c>
      <c r="Q468" s="53">
        <f t="shared" si="88"/>
        <v>76.00869665356149</v>
      </c>
      <c r="R468" s="54">
        <f t="shared" si="89"/>
        <v>74.80858548205074</v>
      </c>
      <c r="S468" s="55">
        <f t="shared" si="100"/>
        <v>1.2001111715107413</v>
      </c>
      <c r="T468" s="53">
        <f t="shared" si="92"/>
        <v>75.20936497717074</v>
      </c>
      <c r="U468" s="53">
        <f t="shared" si="93"/>
        <v>74.03694242183835</v>
      </c>
      <c r="V468" s="53">
        <f t="shared" si="94"/>
        <v>72.923786201201</v>
      </c>
      <c r="X468" s="56">
        <f t="shared" si="95"/>
        <v>77.06</v>
      </c>
      <c r="Y468" s="50"/>
      <c r="AC468" s="7"/>
      <c r="AD468" s="7"/>
      <c r="AE468" s="50"/>
    </row>
    <row r="469" spans="1:31" ht="12.75">
      <c r="A469" s="42">
        <f t="shared" si="96"/>
        <v>462</v>
      </c>
      <c r="C469" s="52">
        <v>39185</v>
      </c>
      <c r="D469" s="35">
        <v>77.5</v>
      </c>
      <c r="E469" s="35">
        <v>77.67</v>
      </c>
      <c r="F469" s="35">
        <v>77.08</v>
      </c>
      <c r="G469" s="35">
        <v>77.41</v>
      </c>
      <c r="H469" s="36">
        <v>19044500</v>
      </c>
      <c r="I469" s="46">
        <v>77.08</v>
      </c>
      <c r="K469" s="47">
        <f t="shared" si="97"/>
        <v>0.00025953802232026035</v>
      </c>
      <c r="M469" s="29">
        <f t="shared" si="98"/>
        <v>1</v>
      </c>
      <c r="N469" s="108">
        <f t="shared" si="90"/>
        <v>79.32951514795772</v>
      </c>
      <c r="O469" s="108">
        <f t="shared" si="91"/>
        <v>70.7474848520423</v>
      </c>
      <c r="P469" s="27">
        <f t="shared" si="99"/>
        <v>462</v>
      </c>
      <c r="Q469" s="53">
        <f t="shared" si="88"/>
        <v>76.17351255301357</v>
      </c>
      <c r="R469" s="54">
        <f t="shared" si="89"/>
        <v>74.97683840930625</v>
      </c>
      <c r="S469" s="55">
        <f t="shared" si="100"/>
        <v>1.1966741437073125</v>
      </c>
      <c r="T469" s="53">
        <f t="shared" si="92"/>
        <v>75.38752069363068</v>
      </c>
      <c r="U469" s="53">
        <f t="shared" si="93"/>
        <v>74.1562780131388</v>
      </c>
      <c r="V469" s="53">
        <f t="shared" si="94"/>
        <v>73.00608746454354</v>
      </c>
      <c r="X469" s="56">
        <f t="shared" si="95"/>
        <v>77.08</v>
      </c>
      <c r="Y469" s="50"/>
      <c r="AC469" s="7"/>
      <c r="AD469" s="7"/>
      <c r="AE469" s="50"/>
    </row>
    <row r="470" spans="1:31" ht="12.75">
      <c r="A470" s="42">
        <f t="shared" si="96"/>
        <v>463</v>
      </c>
      <c r="C470" s="52">
        <v>39188</v>
      </c>
      <c r="D470" s="35">
        <v>77.64</v>
      </c>
      <c r="E470" s="35">
        <v>78.22</v>
      </c>
      <c r="F470" s="35">
        <v>77.04</v>
      </c>
      <c r="G470" s="35">
        <v>78.17</v>
      </c>
      <c r="H470" s="36">
        <v>20518400</v>
      </c>
      <c r="I470" s="46">
        <v>77.83</v>
      </c>
      <c r="K470" s="47">
        <f t="shared" si="97"/>
        <v>0.009730150492994305</v>
      </c>
      <c r="M470" s="29">
        <f t="shared" si="98"/>
        <v>1</v>
      </c>
      <c r="N470" s="108">
        <f t="shared" si="90"/>
        <v>79.09680232660202</v>
      </c>
      <c r="O470" s="108">
        <f t="shared" si="91"/>
        <v>71.80719767339798</v>
      </c>
      <c r="P470" s="27">
        <f t="shared" si="99"/>
        <v>463</v>
      </c>
      <c r="Q470" s="53">
        <f t="shared" si="88"/>
        <v>76.42835677562687</v>
      </c>
      <c r="R470" s="54">
        <f t="shared" si="89"/>
        <v>75.18818371232061</v>
      </c>
      <c r="S470" s="55">
        <f t="shared" si="100"/>
        <v>1.2401730633062584</v>
      </c>
      <c r="T470" s="53">
        <f t="shared" si="92"/>
        <v>75.62013777042776</v>
      </c>
      <c r="U470" s="53">
        <f t="shared" si="93"/>
        <v>74.30034554203532</v>
      </c>
      <c r="V470" s="53">
        <f t="shared" si="94"/>
        <v>73.10161048504762</v>
      </c>
      <c r="X470" s="56">
        <f t="shared" si="95"/>
        <v>77.83</v>
      </c>
      <c r="Y470" s="50"/>
      <c r="AC470" s="7"/>
      <c r="AD470" s="7"/>
      <c r="AE470" s="50"/>
    </row>
    <row r="471" spans="1:31" ht="12.75">
      <c r="A471" s="42">
        <f t="shared" si="96"/>
        <v>464</v>
      </c>
      <c r="C471" s="52">
        <v>39189</v>
      </c>
      <c r="D471" s="35">
        <v>78.27</v>
      </c>
      <c r="E471" s="35">
        <v>78.74</v>
      </c>
      <c r="F471" s="35">
        <v>77.95</v>
      </c>
      <c r="G471" s="35">
        <v>78.4</v>
      </c>
      <c r="H471" s="36">
        <v>22772800</v>
      </c>
      <c r="I471" s="46">
        <v>78.06</v>
      </c>
      <c r="K471" s="47">
        <f t="shared" si="97"/>
        <v>0.0029551586791725093</v>
      </c>
      <c r="M471" s="29">
        <f t="shared" si="98"/>
        <v>1</v>
      </c>
      <c r="N471" s="108">
        <f t="shared" si="90"/>
        <v>78.94112617726593</v>
      </c>
      <c r="O471" s="108">
        <f t="shared" si="91"/>
        <v>72.68987382273404</v>
      </c>
      <c r="P471" s="27">
        <f t="shared" si="99"/>
        <v>464</v>
      </c>
      <c r="Q471" s="53">
        <f t="shared" si="88"/>
        <v>76.6793788101458</v>
      </c>
      <c r="R471" s="54">
        <f t="shared" si="89"/>
        <v>75.4009108447413</v>
      </c>
      <c r="S471" s="55">
        <f t="shared" si="100"/>
        <v>1.2784679654045021</v>
      </c>
      <c r="T471" s="53">
        <f t="shared" si="92"/>
        <v>75.85250560181558</v>
      </c>
      <c r="U471" s="53">
        <f t="shared" si="93"/>
        <v>74.44778297175942</v>
      </c>
      <c r="V471" s="53">
        <f t="shared" si="94"/>
        <v>73.19979641603678</v>
      </c>
      <c r="X471" s="56">
        <f t="shared" si="95"/>
        <v>78.06</v>
      </c>
      <c r="Y471" s="50"/>
      <c r="AC471" s="7"/>
      <c r="AD471" s="7"/>
      <c r="AE471" s="50"/>
    </row>
    <row r="472" spans="1:31" ht="12.75">
      <c r="A472" s="42">
        <f t="shared" si="96"/>
        <v>465</v>
      </c>
      <c r="C472" s="52">
        <v>39190</v>
      </c>
      <c r="D472" s="35">
        <v>78.17</v>
      </c>
      <c r="E472" s="35">
        <v>78.4</v>
      </c>
      <c r="F472" s="35">
        <v>77.76</v>
      </c>
      <c r="G472" s="35">
        <v>78.2</v>
      </c>
      <c r="H472" s="36">
        <v>17428800</v>
      </c>
      <c r="I472" s="46">
        <v>77.86</v>
      </c>
      <c r="K472" s="47">
        <f t="shared" si="97"/>
        <v>-0.002562131693569114</v>
      </c>
      <c r="M472" s="29">
        <f t="shared" si="98"/>
        <v>0</v>
      </c>
      <c r="N472" s="108">
        <f t="shared" si="90"/>
        <v>78.73568451387413</v>
      </c>
      <c r="O472" s="108">
        <f t="shared" si="91"/>
        <v>73.51231548612586</v>
      </c>
      <c r="P472" s="27">
        <f t="shared" si="99"/>
        <v>465</v>
      </c>
      <c r="Q472" s="53">
        <f t="shared" si="88"/>
        <v>76.86101283935415</v>
      </c>
      <c r="R472" s="54">
        <f t="shared" si="89"/>
        <v>75.58306559698269</v>
      </c>
      <c r="S472" s="55">
        <f t="shared" si="100"/>
        <v>1.2779472423714537</v>
      </c>
      <c r="T472" s="53">
        <f t="shared" si="92"/>
        <v>76.04369554449981</v>
      </c>
      <c r="U472" s="53">
        <f t="shared" si="93"/>
        <v>74.58159540423944</v>
      </c>
      <c r="V472" s="53">
        <f t="shared" si="94"/>
        <v>73.29207767512514</v>
      </c>
      <c r="X472" s="56">
        <f t="shared" si="95"/>
        <v>77.86</v>
      </c>
      <c r="Y472" s="50"/>
      <c r="AC472" s="7"/>
      <c r="AD472" s="7"/>
      <c r="AE472" s="50"/>
    </row>
    <row r="473" spans="1:31" ht="12.75">
      <c r="A473" s="42">
        <f t="shared" si="96"/>
        <v>466</v>
      </c>
      <c r="C473" s="52">
        <v>39191</v>
      </c>
      <c r="D473" s="35">
        <v>77.93</v>
      </c>
      <c r="E473" s="35">
        <v>78.01</v>
      </c>
      <c r="F473" s="35">
        <v>77.15</v>
      </c>
      <c r="G473" s="35">
        <v>77.46</v>
      </c>
      <c r="H473" s="36">
        <v>19090600</v>
      </c>
      <c r="I473" s="46">
        <v>77.13</v>
      </c>
      <c r="K473" s="47">
        <f t="shared" si="97"/>
        <v>-0.009375802722835891</v>
      </c>
      <c r="M473" s="29">
        <f t="shared" si="98"/>
        <v>0</v>
      </c>
      <c r="N473" s="108">
        <f t="shared" si="90"/>
        <v>78.52377819155488</v>
      </c>
      <c r="O473" s="108">
        <f t="shared" si="91"/>
        <v>74.14522180844507</v>
      </c>
      <c r="P473" s="27">
        <f t="shared" si="99"/>
        <v>466</v>
      </c>
      <c r="Q473" s="53">
        <f t="shared" si="88"/>
        <v>76.90239547945352</v>
      </c>
      <c r="R473" s="54">
        <f t="shared" si="89"/>
        <v>75.69765333053954</v>
      </c>
      <c r="S473" s="55">
        <f t="shared" si="100"/>
        <v>1.2047421489139793</v>
      </c>
      <c r="T473" s="53">
        <f t="shared" si="92"/>
        <v>76.1471531116903</v>
      </c>
      <c r="U473" s="53">
        <f t="shared" si="93"/>
        <v>74.6815328393673</v>
      </c>
      <c r="V473" s="53">
        <f t="shared" si="94"/>
        <v>73.36807613700385</v>
      </c>
      <c r="X473" s="56">
        <f t="shared" si="95"/>
        <v>77.13</v>
      </c>
      <c r="Y473" s="50"/>
      <c r="AC473" s="7"/>
      <c r="AD473" s="7"/>
      <c r="AE473" s="50"/>
    </row>
    <row r="474" spans="1:31" ht="12.75">
      <c r="A474" s="42">
        <f t="shared" si="96"/>
        <v>467</v>
      </c>
      <c r="C474" s="52">
        <v>39192</v>
      </c>
      <c r="D474" s="35">
        <v>78.38</v>
      </c>
      <c r="E474" s="35">
        <v>79.8</v>
      </c>
      <c r="F474" s="35">
        <v>78</v>
      </c>
      <c r="G474" s="35">
        <v>79.76</v>
      </c>
      <c r="H474" s="36">
        <v>41108500</v>
      </c>
      <c r="I474" s="46">
        <v>79.42</v>
      </c>
      <c r="K474" s="47">
        <f t="shared" si="97"/>
        <v>0.02969013354077532</v>
      </c>
      <c r="M474" s="29">
        <f t="shared" si="98"/>
        <v>1</v>
      </c>
      <c r="N474" s="108">
        <f t="shared" si="90"/>
        <v>78.91750324114152</v>
      </c>
      <c r="O474" s="108">
        <f t="shared" si="91"/>
        <v>74.28949675885845</v>
      </c>
      <c r="P474" s="27">
        <f t="shared" si="99"/>
        <v>467</v>
      </c>
      <c r="Q474" s="53">
        <f t="shared" si="88"/>
        <v>77.28971925184528</v>
      </c>
      <c r="R474" s="54">
        <f t="shared" si="89"/>
        <v>75.97338271346254</v>
      </c>
      <c r="S474" s="55">
        <f t="shared" si="100"/>
        <v>1.3163365383827426</v>
      </c>
      <c r="T474" s="53">
        <f t="shared" si="92"/>
        <v>76.45885281533884</v>
      </c>
      <c r="U474" s="53">
        <f t="shared" si="93"/>
        <v>74.86735508096075</v>
      </c>
      <c r="V474" s="53">
        <f t="shared" si="94"/>
        <v>73.48791621349883</v>
      </c>
      <c r="X474" s="56">
        <f t="shared" si="95"/>
        <v>79.42</v>
      </c>
      <c r="Y474" s="50"/>
      <c r="AC474" s="7"/>
      <c r="AD474" s="7"/>
      <c r="AE474" s="50"/>
    </row>
    <row r="475" spans="1:31" ht="12.75">
      <c r="A475" s="42">
        <f t="shared" si="96"/>
        <v>468</v>
      </c>
      <c r="C475" s="52">
        <v>39195</v>
      </c>
      <c r="D475" s="35">
        <v>79.5</v>
      </c>
      <c r="E475" s="35">
        <v>79.98</v>
      </c>
      <c r="F475" s="35">
        <v>79.1</v>
      </c>
      <c r="G475" s="35">
        <v>79.2</v>
      </c>
      <c r="H475" s="36">
        <v>23617400</v>
      </c>
      <c r="I475" s="46">
        <v>78.86</v>
      </c>
      <c r="K475" s="47">
        <f t="shared" si="97"/>
        <v>-0.00705112062452784</v>
      </c>
      <c r="M475" s="29">
        <f t="shared" si="98"/>
        <v>0</v>
      </c>
      <c r="N475" s="108">
        <f t="shared" si="90"/>
        <v>79.1514254261675</v>
      </c>
      <c r="O475" s="108">
        <f t="shared" si="91"/>
        <v>74.47157457383243</v>
      </c>
      <c r="P475" s="27">
        <f t="shared" si="99"/>
        <v>468</v>
      </c>
      <c r="Q475" s="53">
        <f t="shared" si="88"/>
        <v>77.53130090540755</v>
      </c>
      <c r="R475" s="54">
        <f t="shared" si="89"/>
        <v>76.18720621616902</v>
      </c>
      <c r="S475" s="55">
        <f t="shared" si="100"/>
        <v>1.3440946892385313</v>
      </c>
      <c r="T475" s="53">
        <f t="shared" si="92"/>
        <v>76.68753349959229</v>
      </c>
      <c r="U475" s="53">
        <f t="shared" si="93"/>
        <v>75.02392939151132</v>
      </c>
      <c r="V475" s="53">
        <f t="shared" si="94"/>
        <v>73.59429411026123</v>
      </c>
      <c r="X475" s="56">
        <f t="shared" si="95"/>
        <v>78.86</v>
      </c>
      <c r="Y475" s="50"/>
      <c r="AC475" s="7"/>
      <c r="AD475" s="7"/>
      <c r="AE475" s="50"/>
    </row>
    <row r="476" spans="1:31" ht="12.75">
      <c r="A476" s="42">
        <f t="shared" si="96"/>
        <v>469</v>
      </c>
      <c r="C476" s="52">
        <v>39196</v>
      </c>
      <c r="D476" s="35">
        <v>79</v>
      </c>
      <c r="E476" s="35">
        <v>79.35</v>
      </c>
      <c r="F476" s="35">
        <v>78.5</v>
      </c>
      <c r="G476" s="35">
        <v>78.6</v>
      </c>
      <c r="H476" s="36">
        <v>24864200</v>
      </c>
      <c r="I476" s="46">
        <v>78.26</v>
      </c>
      <c r="K476" s="47">
        <f t="shared" si="97"/>
        <v>-0.007608419984783121</v>
      </c>
      <c r="M476" s="29">
        <f t="shared" si="98"/>
        <v>0</v>
      </c>
      <c r="N476" s="108">
        <f t="shared" si="90"/>
        <v>79.2574244148214</v>
      </c>
      <c r="O476" s="108">
        <f t="shared" si="91"/>
        <v>74.67657558517857</v>
      </c>
      <c r="P476" s="27">
        <f t="shared" si="99"/>
        <v>469</v>
      </c>
      <c r="Q476" s="53">
        <f t="shared" si="88"/>
        <v>77.64340845842177</v>
      </c>
      <c r="R476" s="54">
        <f t="shared" si="89"/>
        <v>76.3407464964528</v>
      </c>
      <c r="S476" s="55">
        <f t="shared" si="100"/>
        <v>1.3026619619689797</v>
      </c>
      <c r="T476" s="53">
        <f t="shared" si="92"/>
        <v>76.83729221391684</v>
      </c>
      <c r="U476" s="53">
        <f t="shared" si="93"/>
        <v>75.15083412125597</v>
      </c>
      <c r="V476" s="53">
        <f t="shared" si="94"/>
        <v>73.68668432589962</v>
      </c>
      <c r="X476" s="56">
        <f t="shared" si="95"/>
        <v>78.26</v>
      </c>
      <c r="Y476" s="50"/>
      <c r="AC476" s="7"/>
      <c r="AD476" s="7"/>
      <c r="AE476" s="50"/>
    </row>
    <row r="477" spans="1:31" ht="12.75">
      <c r="A477" s="42">
        <f t="shared" si="96"/>
        <v>470</v>
      </c>
      <c r="C477" s="52">
        <v>39197</v>
      </c>
      <c r="D477" s="35">
        <v>78.84</v>
      </c>
      <c r="E477" s="35">
        <v>80.2</v>
      </c>
      <c r="F477" s="35">
        <v>78.76</v>
      </c>
      <c r="G477" s="35">
        <v>79.92</v>
      </c>
      <c r="H477" s="36">
        <v>28126000</v>
      </c>
      <c r="I477" s="46">
        <v>79.58</v>
      </c>
      <c r="K477" s="47">
        <f t="shared" si="97"/>
        <v>0.01686685407615629</v>
      </c>
      <c r="M477" s="29">
        <f t="shared" si="98"/>
        <v>1</v>
      </c>
      <c r="N477" s="108">
        <f t="shared" si="90"/>
        <v>79.61246381619947</v>
      </c>
      <c r="O477" s="108">
        <f t="shared" si="91"/>
        <v>74.74153618380049</v>
      </c>
      <c r="P477" s="27">
        <f t="shared" si="99"/>
        <v>470</v>
      </c>
      <c r="Q477" s="53">
        <f t="shared" si="88"/>
        <v>77.94134561866458</v>
      </c>
      <c r="R477" s="54">
        <f t="shared" si="89"/>
        <v>76.58069120041925</v>
      </c>
      <c r="S477" s="55">
        <f t="shared" si="100"/>
        <v>1.360654418245332</v>
      </c>
      <c r="T477" s="53">
        <f t="shared" si="92"/>
        <v>77.09850247925809</v>
      </c>
      <c r="U477" s="53">
        <f t="shared" si="93"/>
        <v>75.32452690081456</v>
      </c>
      <c r="V477" s="53">
        <f t="shared" si="94"/>
        <v>73.80338364617883</v>
      </c>
      <c r="X477" s="56">
        <f t="shared" si="95"/>
        <v>79.58</v>
      </c>
      <c r="Y477" s="50"/>
      <c r="AC477" s="7"/>
      <c r="AD477" s="7"/>
      <c r="AE477" s="50"/>
    </row>
    <row r="478" spans="1:31" ht="12.75">
      <c r="A478" s="42">
        <f t="shared" si="96"/>
        <v>471</v>
      </c>
      <c r="C478" s="52">
        <v>39198</v>
      </c>
      <c r="D478" s="35">
        <v>80.03</v>
      </c>
      <c r="E478" s="35">
        <v>80.86</v>
      </c>
      <c r="F478" s="35">
        <v>79.57</v>
      </c>
      <c r="G478" s="35">
        <v>80.55</v>
      </c>
      <c r="H478" s="36">
        <v>25949800</v>
      </c>
      <c r="I478" s="46">
        <v>80.2</v>
      </c>
      <c r="K478" s="47">
        <f t="shared" si="97"/>
        <v>0.007790902236743058</v>
      </c>
      <c r="M478" s="29">
        <f t="shared" si="98"/>
        <v>1</v>
      </c>
      <c r="N478" s="108">
        <f t="shared" si="90"/>
        <v>80.0255345604334</v>
      </c>
      <c r="O478" s="108">
        <f t="shared" si="91"/>
        <v>74.82446543956657</v>
      </c>
      <c r="P478" s="27">
        <f t="shared" si="99"/>
        <v>471</v>
      </c>
      <c r="Q478" s="53">
        <f aca="true" t="shared" si="101" ref="Q478:Q541">IF($X478&lt;&gt;"",(1-Q$5)*Q477+Q$5*$X478,"")</f>
        <v>78.2888309081008</v>
      </c>
      <c r="R478" s="54">
        <f aca="true" t="shared" si="102" ref="R478:R541">IF($X478&lt;&gt;"",(1-R$5)*R477+R$5*$X478,"")</f>
        <v>76.84878814853634</v>
      </c>
      <c r="S478" s="55">
        <f t="shared" si="100"/>
        <v>1.440042759564463</v>
      </c>
      <c r="T478" s="53">
        <f t="shared" si="92"/>
        <v>77.39388319551922</v>
      </c>
      <c r="U478" s="53">
        <f t="shared" si="93"/>
        <v>75.51572192431203</v>
      </c>
      <c r="V478" s="53">
        <f t="shared" si="94"/>
        <v>73.93004931655152</v>
      </c>
      <c r="X478" s="56">
        <f t="shared" si="95"/>
        <v>80.2</v>
      </c>
      <c r="Y478" s="50"/>
      <c r="AC478" s="7"/>
      <c r="AD478" s="7"/>
      <c r="AE478" s="50"/>
    </row>
    <row r="479" spans="1:31" ht="12.75">
      <c r="A479" s="42">
        <f t="shared" si="96"/>
        <v>472</v>
      </c>
      <c r="C479" s="52">
        <v>39199</v>
      </c>
      <c r="D479" s="35">
        <v>80.24</v>
      </c>
      <c r="E479" s="35">
        <v>80.75</v>
      </c>
      <c r="F479" s="35">
        <v>79.88</v>
      </c>
      <c r="G479" s="35">
        <v>80.36</v>
      </c>
      <c r="H479" s="36">
        <v>16462700</v>
      </c>
      <c r="I479" s="46">
        <v>80.01</v>
      </c>
      <c r="K479" s="47">
        <f t="shared" si="97"/>
        <v>-0.0023690773067331916</v>
      </c>
      <c r="M479" s="29">
        <f t="shared" si="98"/>
        <v>0</v>
      </c>
      <c r="N479" s="108">
        <f t="shared" si="90"/>
        <v>80.3635105633609</v>
      </c>
      <c r="O479" s="108">
        <f t="shared" si="91"/>
        <v>74.89648943663909</v>
      </c>
      <c r="P479" s="27">
        <f t="shared" si="99"/>
        <v>472</v>
      </c>
      <c r="Q479" s="53">
        <f t="shared" si="101"/>
        <v>78.55362615300837</v>
      </c>
      <c r="R479" s="54">
        <f t="shared" si="102"/>
        <v>77.08295198938549</v>
      </c>
      <c r="S479" s="55">
        <f t="shared" si="100"/>
        <v>1.4706741636228742</v>
      </c>
      <c r="T479" s="53">
        <f t="shared" si="92"/>
        <v>77.64303717689835</v>
      </c>
      <c r="U479" s="53">
        <f t="shared" si="93"/>
        <v>75.69196812335862</v>
      </c>
      <c r="V479" s="53">
        <f t="shared" si="94"/>
        <v>74.0504443795901</v>
      </c>
      <c r="X479" s="56">
        <f t="shared" si="95"/>
        <v>80.01</v>
      </c>
      <c r="Y479" s="50"/>
      <c r="AC479" s="7"/>
      <c r="AD479" s="7"/>
      <c r="AE479" s="50"/>
    </row>
    <row r="480" spans="1:31" ht="12.75">
      <c r="A480" s="42">
        <f t="shared" si="96"/>
        <v>473</v>
      </c>
      <c r="C480" s="52">
        <v>39202</v>
      </c>
      <c r="D480" s="35">
        <v>80.3</v>
      </c>
      <c r="E480" s="35">
        <v>80.88</v>
      </c>
      <c r="F480" s="35">
        <v>79.38</v>
      </c>
      <c r="G480" s="35">
        <v>79.38</v>
      </c>
      <c r="H480" s="36">
        <v>21750000</v>
      </c>
      <c r="I480" s="46">
        <v>79.04</v>
      </c>
      <c r="K480" s="47">
        <f t="shared" si="97"/>
        <v>-0.012123484564429465</v>
      </c>
      <c r="M480" s="29">
        <f t="shared" si="98"/>
        <v>0</v>
      </c>
      <c r="N480" s="108">
        <f t="shared" si="90"/>
        <v>80.36849410144853</v>
      </c>
      <c r="O480" s="108">
        <f t="shared" si="91"/>
        <v>75.28250589855148</v>
      </c>
      <c r="P480" s="27">
        <f t="shared" si="99"/>
        <v>473</v>
      </c>
      <c r="Q480" s="53">
        <f t="shared" si="101"/>
        <v>78.62845289869938</v>
      </c>
      <c r="R480" s="54">
        <f t="shared" si="102"/>
        <v>77.22791850869027</v>
      </c>
      <c r="S480" s="55">
        <f t="shared" si="100"/>
        <v>1.4005343900091134</v>
      </c>
      <c r="T480" s="53">
        <f t="shared" si="92"/>
        <v>77.77608125528897</v>
      </c>
      <c r="U480" s="53">
        <f t="shared" si="93"/>
        <v>75.82326349107004</v>
      </c>
      <c r="V480" s="53">
        <f t="shared" si="94"/>
        <v>74.14924746118238</v>
      </c>
      <c r="X480" s="56">
        <f t="shared" si="95"/>
        <v>79.04</v>
      </c>
      <c r="Y480" s="50"/>
      <c r="AC480" s="7"/>
      <c r="AD480" s="7"/>
      <c r="AE480" s="50"/>
    </row>
    <row r="481" spans="1:31" ht="12.75">
      <c r="A481" s="42">
        <f t="shared" si="96"/>
        <v>474</v>
      </c>
      <c r="C481" s="52">
        <v>39203</v>
      </c>
      <c r="D481" s="35">
        <v>79.5</v>
      </c>
      <c r="E481" s="35">
        <v>79.99</v>
      </c>
      <c r="F481" s="35">
        <v>79.05</v>
      </c>
      <c r="G481" s="35">
        <v>79.66</v>
      </c>
      <c r="H481" s="36">
        <v>24303200</v>
      </c>
      <c r="I481" s="46">
        <v>79.32</v>
      </c>
      <c r="K481" s="47">
        <f t="shared" si="97"/>
        <v>0.003542510121457232</v>
      </c>
      <c r="M481" s="29">
        <f t="shared" si="98"/>
        <v>1</v>
      </c>
      <c r="N481" s="108">
        <f t="shared" si="90"/>
        <v>80.44853425542736</v>
      </c>
      <c r="O481" s="108">
        <f t="shared" si="91"/>
        <v>75.55146574457264</v>
      </c>
      <c r="P481" s="27">
        <f t="shared" si="99"/>
        <v>474</v>
      </c>
      <c r="Q481" s="53">
        <f t="shared" si="101"/>
        <v>78.73484476043794</v>
      </c>
      <c r="R481" s="54">
        <f t="shared" si="102"/>
        <v>77.38288750804654</v>
      </c>
      <c r="S481" s="55">
        <f t="shared" si="100"/>
        <v>1.3519572523914007</v>
      </c>
      <c r="T481" s="53">
        <f t="shared" si="92"/>
        <v>77.92312113573765</v>
      </c>
      <c r="U481" s="53">
        <f t="shared" si="93"/>
        <v>75.96039041298886</v>
      </c>
      <c r="V481" s="53">
        <f t="shared" si="94"/>
        <v>74.2516386005649</v>
      </c>
      <c r="X481" s="56">
        <f t="shared" si="95"/>
        <v>79.32</v>
      </c>
      <c r="Y481" s="50"/>
      <c r="AC481" s="7"/>
      <c r="AD481" s="7"/>
      <c r="AE481" s="50"/>
    </row>
    <row r="482" spans="1:31" ht="12.75">
      <c r="A482" s="42">
        <f t="shared" si="96"/>
        <v>475</v>
      </c>
      <c r="C482" s="52">
        <v>39204</v>
      </c>
      <c r="D482" s="35">
        <v>79.83</v>
      </c>
      <c r="E482" s="35">
        <v>80.19</v>
      </c>
      <c r="F482" s="35">
        <v>79.37</v>
      </c>
      <c r="G482" s="35">
        <v>79.82</v>
      </c>
      <c r="H482" s="36">
        <v>17602400</v>
      </c>
      <c r="I482" s="46">
        <v>79.48</v>
      </c>
      <c r="K482" s="47">
        <f t="shared" si="97"/>
        <v>0.0020171457387798686</v>
      </c>
      <c r="M482" s="29">
        <f t="shared" si="98"/>
        <v>1</v>
      </c>
      <c r="N482" s="108">
        <f t="shared" si="90"/>
        <v>80.57426133313587</v>
      </c>
      <c r="O482" s="108">
        <f t="shared" si="91"/>
        <v>75.72673866686412</v>
      </c>
      <c r="P482" s="27">
        <f t="shared" si="99"/>
        <v>475</v>
      </c>
      <c r="Q482" s="53">
        <f t="shared" si="101"/>
        <v>78.84948402806288</v>
      </c>
      <c r="R482" s="54">
        <f t="shared" si="102"/>
        <v>77.53822917411716</v>
      </c>
      <c r="S482" s="55">
        <f t="shared" si="100"/>
        <v>1.3112548539457123</v>
      </c>
      <c r="T482" s="53">
        <f t="shared" si="92"/>
        <v>78.07139531328644</v>
      </c>
      <c r="U482" s="53">
        <f t="shared" si="93"/>
        <v>76.09841431836185</v>
      </c>
      <c r="V482" s="53">
        <f t="shared" si="94"/>
        <v>74.35517050946461</v>
      </c>
      <c r="X482" s="56">
        <f t="shared" si="95"/>
        <v>79.48</v>
      </c>
      <c r="Y482" s="50"/>
      <c r="AC482" s="7"/>
      <c r="AD482" s="7"/>
      <c r="AE482" s="50"/>
    </row>
    <row r="483" spans="1:31" ht="12.75">
      <c r="A483" s="42">
        <f t="shared" si="96"/>
        <v>476</v>
      </c>
      <c r="C483" s="52">
        <v>39205</v>
      </c>
      <c r="D483" s="35">
        <v>79.83</v>
      </c>
      <c r="E483" s="35">
        <v>80.92</v>
      </c>
      <c r="F483" s="35">
        <v>79.8</v>
      </c>
      <c r="G483" s="35">
        <v>80.68</v>
      </c>
      <c r="H483" s="36">
        <v>17854800</v>
      </c>
      <c r="I483" s="46">
        <v>80.33</v>
      </c>
      <c r="K483" s="47">
        <f t="shared" si="97"/>
        <v>0.010694514343230876</v>
      </c>
      <c r="M483" s="29">
        <f t="shared" si="98"/>
        <v>1</v>
      </c>
      <c r="N483" s="108">
        <f t="shared" si="90"/>
        <v>80.84255443369516</v>
      </c>
      <c r="O483" s="108">
        <f t="shared" si="91"/>
        <v>75.81344556630482</v>
      </c>
      <c r="P483" s="27">
        <f t="shared" si="99"/>
        <v>476</v>
      </c>
      <c r="Q483" s="53">
        <f t="shared" si="101"/>
        <v>79.0772557160532</v>
      </c>
      <c r="R483" s="54">
        <f t="shared" si="102"/>
        <v>77.74502701307144</v>
      </c>
      <c r="S483" s="55">
        <f t="shared" si="100"/>
        <v>1.3322287029817659</v>
      </c>
      <c r="T483" s="53">
        <f t="shared" si="92"/>
        <v>78.28650052154487</v>
      </c>
      <c r="U483" s="53">
        <f t="shared" si="93"/>
        <v>76.26435885489668</v>
      </c>
      <c r="V483" s="53">
        <f t="shared" si="94"/>
        <v>74.47348396472275</v>
      </c>
      <c r="X483" s="56">
        <f t="shared" si="95"/>
        <v>80.33</v>
      </c>
      <c r="Y483" s="50"/>
      <c r="AC483" s="7"/>
      <c r="AD483" s="7"/>
      <c r="AE483" s="50"/>
    </row>
    <row r="484" spans="1:31" ht="12.75">
      <c r="A484" s="42">
        <f t="shared" si="96"/>
        <v>477</v>
      </c>
      <c r="C484" s="52">
        <v>39206</v>
      </c>
      <c r="D484" s="35">
        <v>81</v>
      </c>
      <c r="E484" s="35">
        <v>81.76</v>
      </c>
      <c r="F484" s="35">
        <v>80.22</v>
      </c>
      <c r="G484" s="35">
        <v>80.55</v>
      </c>
      <c r="H484" s="36">
        <v>19889200</v>
      </c>
      <c r="I484" s="46">
        <v>80.2</v>
      </c>
      <c r="K484" s="47">
        <f t="shared" si="97"/>
        <v>-0.0016183244118012086</v>
      </c>
      <c r="M484" s="29">
        <f t="shared" si="98"/>
        <v>0</v>
      </c>
      <c r="N484" s="108">
        <f t="shared" si="90"/>
        <v>81.04315311366197</v>
      </c>
      <c r="O484" s="108">
        <f t="shared" si="91"/>
        <v>75.94384688633802</v>
      </c>
      <c r="P484" s="27">
        <f t="shared" si="99"/>
        <v>477</v>
      </c>
      <c r="Q484" s="53">
        <f t="shared" si="101"/>
        <v>79.24998560589117</v>
      </c>
      <c r="R484" s="54">
        <f t="shared" si="102"/>
        <v>77.92687686395503</v>
      </c>
      <c r="S484" s="55">
        <f t="shared" si="100"/>
        <v>1.3231087419361387</v>
      </c>
      <c r="T484" s="53">
        <f t="shared" si="92"/>
        <v>78.46873856711201</v>
      </c>
      <c r="U484" s="53">
        <f t="shared" si="93"/>
        <v>76.4186977233321</v>
      </c>
      <c r="V484" s="53">
        <f t="shared" si="94"/>
        <v>74.58688032185695</v>
      </c>
      <c r="X484" s="56">
        <f t="shared" si="95"/>
        <v>80.2</v>
      </c>
      <c r="Y484" s="50"/>
      <c r="AC484" s="7"/>
      <c r="AD484" s="7"/>
      <c r="AE484" s="50"/>
    </row>
    <row r="485" spans="1:31" ht="12.75">
      <c r="A485" s="42">
        <f t="shared" si="96"/>
        <v>478</v>
      </c>
      <c r="C485" s="52">
        <v>39209</v>
      </c>
      <c r="D485" s="35">
        <v>80.5</v>
      </c>
      <c r="E485" s="35">
        <v>81.13</v>
      </c>
      <c r="F485" s="35">
        <v>80.22</v>
      </c>
      <c r="G485" s="35">
        <v>80.83</v>
      </c>
      <c r="H485" s="36">
        <v>20896300</v>
      </c>
      <c r="I485" s="46">
        <v>80.48</v>
      </c>
      <c r="K485" s="47">
        <f t="shared" si="97"/>
        <v>0.003491271820448949</v>
      </c>
      <c r="M485" s="29">
        <f t="shared" si="98"/>
        <v>1</v>
      </c>
      <c r="N485" s="108">
        <f t="shared" si="90"/>
        <v>81.20602229289527</v>
      </c>
      <c r="O485" s="108">
        <f t="shared" si="91"/>
        <v>76.1819777071047</v>
      </c>
      <c r="P485" s="27">
        <f t="shared" si="99"/>
        <v>478</v>
      </c>
      <c r="Q485" s="53">
        <f t="shared" si="101"/>
        <v>79.43921858960023</v>
      </c>
      <c r="R485" s="54">
        <f t="shared" si="102"/>
        <v>78.11599709625466</v>
      </c>
      <c r="S485" s="55">
        <f t="shared" si="100"/>
        <v>1.3232214933455708</v>
      </c>
      <c r="T485" s="53">
        <f t="shared" si="92"/>
        <v>78.66028727500611</v>
      </c>
      <c r="U485" s="53">
        <f t="shared" si="93"/>
        <v>76.57796447927987</v>
      </c>
      <c r="V485" s="53">
        <f t="shared" si="94"/>
        <v>74.70357576102809</v>
      </c>
      <c r="X485" s="56">
        <f t="shared" si="95"/>
        <v>80.48</v>
      </c>
      <c r="Y485" s="50"/>
      <c r="AC485" s="7"/>
      <c r="AD485" s="7"/>
      <c r="AE485" s="50"/>
    </row>
    <row r="486" spans="1:31" ht="12.75">
      <c r="A486" s="42">
        <f t="shared" si="96"/>
        <v>479</v>
      </c>
      <c r="C486" s="52">
        <v>39210</v>
      </c>
      <c r="D486" s="35">
        <v>80.57</v>
      </c>
      <c r="E486" s="35">
        <v>81.41</v>
      </c>
      <c r="F486" s="35">
        <v>80.26</v>
      </c>
      <c r="G486" s="35">
        <v>81.38</v>
      </c>
      <c r="H486" s="36">
        <v>17957200</v>
      </c>
      <c r="I486" s="46">
        <v>81.03</v>
      </c>
      <c r="K486" s="47">
        <f t="shared" si="97"/>
        <v>0.006833996023856814</v>
      </c>
      <c r="M486" s="29">
        <f t="shared" si="98"/>
        <v>1</v>
      </c>
      <c r="N486" s="108">
        <f t="shared" si="90"/>
        <v>81.49791599597276</v>
      </c>
      <c r="O486" s="108">
        <f t="shared" si="91"/>
        <v>76.26908400402723</v>
      </c>
      <c r="P486" s="27">
        <f t="shared" si="99"/>
        <v>479</v>
      </c>
      <c r="Q486" s="53">
        <f t="shared" si="101"/>
        <v>79.68395419120019</v>
      </c>
      <c r="R486" s="54">
        <f t="shared" si="102"/>
        <v>78.33184916319875</v>
      </c>
      <c r="S486" s="55">
        <f t="shared" si="100"/>
        <v>1.3521050280014322</v>
      </c>
      <c r="T486" s="53">
        <f t="shared" si="92"/>
        <v>78.885974201196</v>
      </c>
      <c r="U486" s="53">
        <f t="shared" si="93"/>
        <v>76.7525541075434</v>
      </c>
      <c r="V486" s="53">
        <f t="shared" si="94"/>
        <v>74.82885148853248</v>
      </c>
      <c r="X486" s="56">
        <f t="shared" si="95"/>
        <v>81.03</v>
      </c>
      <c r="Y486" s="50"/>
      <c r="AC486" s="7"/>
      <c r="AD486" s="7"/>
      <c r="AE486" s="50"/>
    </row>
    <row r="487" spans="1:31" ht="12.75">
      <c r="A487" s="42">
        <f t="shared" si="96"/>
        <v>480</v>
      </c>
      <c r="C487" s="52">
        <v>39211</v>
      </c>
      <c r="D487" s="35">
        <v>81.19</v>
      </c>
      <c r="E487" s="35">
        <v>81.45</v>
      </c>
      <c r="F487" s="35">
        <v>80.4</v>
      </c>
      <c r="G487" s="35">
        <v>81.42</v>
      </c>
      <c r="H487" s="36">
        <v>19709500</v>
      </c>
      <c r="I487" s="46">
        <v>81.07</v>
      </c>
      <c r="K487" s="47">
        <f t="shared" si="97"/>
        <v>0.0004936443292606896</v>
      </c>
      <c r="M487" s="29">
        <f t="shared" si="98"/>
        <v>1</v>
      </c>
      <c r="N487" s="108">
        <f t="shared" si="90"/>
        <v>81.64142435073694</v>
      </c>
      <c r="O487" s="108">
        <f t="shared" si="91"/>
        <v>76.58857564926305</v>
      </c>
      <c r="P487" s="27">
        <f t="shared" si="99"/>
        <v>480</v>
      </c>
      <c r="Q487" s="53">
        <f t="shared" si="101"/>
        <v>79.89719200793861</v>
      </c>
      <c r="R487" s="54">
        <f t="shared" si="102"/>
        <v>78.53467515110995</v>
      </c>
      <c r="S487" s="55">
        <f t="shared" si="100"/>
        <v>1.3625168568286625</v>
      </c>
      <c r="T487" s="53">
        <f t="shared" si="92"/>
        <v>79.09397665822496</v>
      </c>
      <c r="U487" s="53">
        <f t="shared" si="93"/>
        <v>76.92186571116915</v>
      </c>
      <c r="V487" s="53">
        <f t="shared" si="94"/>
        <v>74.95243858776945</v>
      </c>
      <c r="X487" s="56">
        <f t="shared" si="95"/>
        <v>81.07</v>
      </c>
      <c r="Y487" s="50"/>
      <c r="AC487" s="7"/>
      <c r="AD487" s="7"/>
      <c r="AE487" s="50"/>
    </row>
    <row r="488" spans="1:31" ht="12.75">
      <c r="A488" s="42">
        <f t="shared" si="96"/>
        <v>481</v>
      </c>
      <c r="C488" s="52">
        <v>39212</v>
      </c>
      <c r="D488" s="35">
        <v>81.06</v>
      </c>
      <c r="E488" s="35">
        <v>81.06</v>
      </c>
      <c r="F488" s="35">
        <v>79.31</v>
      </c>
      <c r="G488" s="35">
        <v>79.39</v>
      </c>
      <c r="H488" s="36">
        <v>20753700</v>
      </c>
      <c r="I488" s="46">
        <v>79.39</v>
      </c>
      <c r="K488" s="47">
        <f t="shared" si="97"/>
        <v>-0.020722832120389723</v>
      </c>
      <c r="M488" s="29">
        <f t="shared" si="98"/>
        <v>0</v>
      </c>
      <c r="N488" s="108">
        <f t="shared" si="90"/>
        <v>81.57650554370169</v>
      </c>
      <c r="O488" s="108">
        <f t="shared" si="91"/>
        <v>76.88649445629834</v>
      </c>
      <c r="P488" s="27">
        <f t="shared" si="99"/>
        <v>481</v>
      </c>
      <c r="Q488" s="53">
        <f t="shared" si="101"/>
        <v>79.81916246825574</v>
      </c>
      <c r="R488" s="54">
        <f t="shared" si="102"/>
        <v>78.59803254732402</v>
      </c>
      <c r="S488" s="55">
        <f t="shared" si="100"/>
        <v>1.2211299209317161</v>
      </c>
      <c r="T488" s="53">
        <f t="shared" si="92"/>
        <v>79.12216935744163</v>
      </c>
      <c r="U488" s="53">
        <f t="shared" si="93"/>
        <v>77.0186552911233</v>
      </c>
      <c r="V488" s="53">
        <f t="shared" si="94"/>
        <v>75.04031109098193</v>
      </c>
      <c r="X488" s="56">
        <f t="shared" si="95"/>
        <v>79.39</v>
      </c>
      <c r="Y488" s="50"/>
      <c r="AC488" s="7"/>
      <c r="AD488" s="7"/>
      <c r="AE488" s="50"/>
    </row>
    <row r="489" spans="1:31" ht="12.75">
      <c r="A489" s="42">
        <f t="shared" si="96"/>
        <v>482</v>
      </c>
      <c r="C489" s="52">
        <v>39213</v>
      </c>
      <c r="D489" s="35">
        <v>79.69</v>
      </c>
      <c r="E489" s="35">
        <v>81.23</v>
      </c>
      <c r="F489" s="35">
        <v>79.63</v>
      </c>
      <c r="G489" s="35">
        <v>81.23</v>
      </c>
      <c r="H489" s="36">
        <v>18837800</v>
      </c>
      <c r="I489" s="46">
        <v>81.23</v>
      </c>
      <c r="K489" s="47">
        <f t="shared" si="97"/>
        <v>0.023176722509132164</v>
      </c>
      <c r="M489" s="29">
        <f t="shared" si="98"/>
        <v>1</v>
      </c>
      <c r="N489" s="108">
        <f t="shared" si="90"/>
        <v>81.71931489053476</v>
      </c>
      <c r="O489" s="108">
        <f t="shared" si="91"/>
        <v>77.15868510946525</v>
      </c>
      <c r="P489" s="27">
        <f t="shared" si="99"/>
        <v>482</v>
      </c>
      <c r="Q489" s="53">
        <f t="shared" si="101"/>
        <v>80.0362143962164</v>
      </c>
      <c r="R489" s="54">
        <f t="shared" si="102"/>
        <v>78.7929930993741</v>
      </c>
      <c r="S489" s="55">
        <f t="shared" si="100"/>
        <v>1.243221296842293</v>
      </c>
      <c r="T489" s="53">
        <f t="shared" si="92"/>
        <v>79.32291513292338</v>
      </c>
      <c r="U489" s="53">
        <f t="shared" si="93"/>
        <v>77.18380606402043</v>
      </c>
      <c r="V489" s="53">
        <f t="shared" si="94"/>
        <v>75.16287918819022</v>
      </c>
      <c r="X489" s="56">
        <f t="shared" si="95"/>
        <v>81.23</v>
      </c>
      <c r="Y489" s="50"/>
      <c r="AC489" s="7"/>
      <c r="AD489" s="7"/>
      <c r="AE489" s="50"/>
    </row>
    <row r="490" spans="1:31" ht="12.75">
      <c r="A490" s="42">
        <f t="shared" si="96"/>
        <v>483</v>
      </c>
      <c r="C490" s="52">
        <v>39216</v>
      </c>
      <c r="D490" s="35">
        <v>81.21</v>
      </c>
      <c r="E490" s="35">
        <v>81.62</v>
      </c>
      <c r="F490" s="35">
        <v>80.73</v>
      </c>
      <c r="G490" s="35">
        <v>81.25</v>
      </c>
      <c r="H490" s="36">
        <v>17667200</v>
      </c>
      <c r="I490" s="46">
        <v>81.25</v>
      </c>
      <c r="K490" s="47">
        <f t="shared" si="97"/>
        <v>0.0002462144527883847</v>
      </c>
      <c r="M490" s="29">
        <f t="shared" si="98"/>
        <v>1</v>
      </c>
      <c r="N490" s="108">
        <f aca="true" t="shared" si="103" ref="N490:N553">IF($G490&lt;&gt;"",AVERAGE($I471:$I490)+$N$5*STDEVP($I471:$I490),"")</f>
        <v>81.89495951824057</v>
      </c>
      <c r="O490" s="108">
        <f aca="true" t="shared" si="104" ref="O490:O553">IF($G490&lt;&gt;"",AVERAGE($I471:$I490)-$N$5*STDEVP($I471:$I490),"")</f>
        <v>77.32504048175943</v>
      </c>
      <c r="P490" s="27">
        <f t="shared" si="99"/>
        <v>483</v>
      </c>
      <c r="Q490" s="53">
        <f t="shared" si="101"/>
        <v>80.22295064295233</v>
      </c>
      <c r="R490" s="54">
        <f t="shared" si="102"/>
        <v>78.97499361053157</v>
      </c>
      <c r="S490" s="55">
        <f t="shared" si="100"/>
        <v>1.2479570324207572</v>
      </c>
      <c r="T490" s="53">
        <f t="shared" si="92"/>
        <v>79.50644702502592</v>
      </c>
      <c r="U490" s="53">
        <f t="shared" si="93"/>
        <v>77.34326464974512</v>
      </c>
      <c r="V490" s="53">
        <f t="shared" si="94"/>
        <v>75.28341623396862</v>
      </c>
      <c r="X490" s="56">
        <f t="shared" si="95"/>
        <v>81.25</v>
      </c>
      <c r="Y490" s="50"/>
      <c r="AC490" s="7"/>
      <c r="AD490" s="7"/>
      <c r="AE490" s="50"/>
    </row>
    <row r="491" spans="1:31" ht="12.75">
      <c r="A491" s="42">
        <f t="shared" si="96"/>
        <v>484</v>
      </c>
      <c r="C491" s="52">
        <v>39217</v>
      </c>
      <c r="D491" s="35">
        <v>81.01</v>
      </c>
      <c r="E491" s="35">
        <v>81.78</v>
      </c>
      <c r="F491" s="35">
        <v>80.95</v>
      </c>
      <c r="G491" s="35">
        <v>81.13</v>
      </c>
      <c r="H491" s="36">
        <v>17169600</v>
      </c>
      <c r="I491" s="46">
        <v>81.13</v>
      </c>
      <c r="K491" s="47">
        <f t="shared" si="97"/>
        <v>-0.0014769230769231534</v>
      </c>
      <c r="M491" s="29">
        <f t="shared" si="98"/>
        <v>0</v>
      </c>
      <c r="N491" s="108">
        <f t="shared" si="103"/>
        <v>82.02367056878587</v>
      </c>
      <c r="O491" s="108">
        <f t="shared" si="104"/>
        <v>77.50332943121411</v>
      </c>
      <c r="P491" s="27">
        <f t="shared" si="99"/>
        <v>484</v>
      </c>
      <c r="Q491" s="53">
        <f t="shared" si="101"/>
        <v>80.36249669788273</v>
      </c>
      <c r="R491" s="54">
        <f t="shared" si="102"/>
        <v>79.13462371345516</v>
      </c>
      <c r="S491" s="55">
        <f t="shared" si="100"/>
        <v>1.2278729844275773</v>
      </c>
      <c r="T491" s="53">
        <f t="shared" si="92"/>
        <v>79.66107111788058</v>
      </c>
      <c r="U491" s="53">
        <f t="shared" si="93"/>
        <v>77.49176407524533</v>
      </c>
      <c r="V491" s="53">
        <f t="shared" si="94"/>
        <v>75.39919016992964</v>
      </c>
      <c r="X491" s="56">
        <f t="shared" si="95"/>
        <v>81.13</v>
      </c>
      <c r="Y491" s="50"/>
      <c r="AC491" s="7"/>
      <c r="AD491" s="7"/>
      <c r="AE491" s="50"/>
    </row>
    <row r="492" spans="1:31" ht="12.75">
      <c r="A492" s="42">
        <f t="shared" si="96"/>
        <v>485</v>
      </c>
      <c r="C492" s="52">
        <v>39218</v>
      </c>
      <c r="D492" s="35">
        <v>80.84</v>
      </c>
      <c r="E492" s="35">
        <v>81.49</v>
      </c>
      <c r="F492" s="35">
        <v>80.31</v>
      </c>
      <c r="G492" s="35">
        <v>81.45</v>
      </c>
      <c r="H492" s="36">
        <v>16386200</v>
      </c>
      <c r="I492" s="46">
        <v>81.45</v>
      </c>
      <c r="K492" s="47">
        <f t="shared" si="97"/>
        <v>0.0039442869468755415</v>
      </c>
      <c r="M492" s="29">
        <f t="shared" si="98"/>
        <v>1</v>
      </c>
      <c r="N492" s="108">
        <f t="shared" si="103"/>
        <v>82.13928868776617</v>
      </c>
      <c r="O492" s="108">
        <f t="shared" si="104"/>
        <v>77.74671131223383</v>
      </c>
      <c r="P492" s="27">
        <f t="shared" si="99"/>
        <v>485</v>
      </c>
      <c r="Q492" s="53">
        <f t="shared" si="101"/>
        <v>80.52980489820847</v>
      </c>
      <c r="R492" s="54">
        <f t="shared" si="102"/>
        <v>79.30613306801403</v>
      </c>
      <c r="S492" s="55">
        <f t="shared" si="100"/>
        <v>1.2236718301944336</v>
      </c>
      <c r="T492" s="53">
        <f t="shared" si="92"/>
        <v>79.83144529713005</v>
      </c>
      <c r="U492" s="53">
        <f t="shared" si="93"/>
        <v>77.646989013471</v>
      </c>
      <c r="V492" s="53">
        <f t="shared" si="94"/>
        <v>75.51900818636668</v>
      </c>
      <c r="X492" s="56">
        <f t="shared" si="95"/>
        <v>81.45</v>
      </c>
      <c r="Y492" s="50"/>
      <c r="AC492" s="7"/>
      <c r="AD492" s="7"/>
      <c r="AE492" s="50"/>
    </row>
    <row r="493" spans="1:31" ht="12.75">
      <c r="A493" s="42">
        <f t="shared" si="96"/>
        <v>486</v>
      </c>
      <c r="C493" s="52">
        <v>39219</v>
      </c>
      <c r="D493" s="35">
        <v>81.25</v>
      </c>
      <c r="E493" s="35">
        <v>82.44</v>
      </c>
      <c r="F493" s="35">
        <v>81.01</v>
      </c>
      <c r="G493" s="35">
        <v>81.8</v>
      </c>
      <c r="H493" s="36">
        <v>18843500</v>
      </c>
      <c r="I493" s="46">
        <v>81.8</v>
      </c>
      <c r="K493" s="47">
        <f t="shared" si="97"/>
        <v>0.004297114794352241</v>
      </c>
      <c r="M493" s="29">
        <f t="shared" si="98"/>
        <v>1</v>
      </c>
      <c r="N493" s="108">
        <f t="shared" si="103"/>
        <v>82.10333445059426</v>
      </c>
      <c r="O493" s="108">
        <f t="shared" si="104"/>
        <v>78.24966554940575</v>
      </c>
      <c r="P493" s="27">
        <f t="shared" si="99"/>
        <v>486</v>
      </c>
      <c r="Q493" s="53">
        <f t="shared" si="101"/>
        <v>80.72521952925332</v>
      </c>
      <c r="R493" s="54">
        <f t="shared" si="102"/>
        <v>79.49086395186485</v>
      </c>
      <c r="S493" s="55">
        <f t="shared" si="100"/>
        <v>1.2343555773884702</v>
      </c>
      <c r="T493" s="53">
        <f t="shared" si="92"/>
        <v>80.01892669740337</v>
      </c>
      <c r="U493" s="53">
        <f t="shared" si="93"/>
        <v>77.8098521894133</v>
      </c>
      <c r="V493" s="53">
        <f t="shared" si="94"/>
        <v>75.64338426188417</v>
      </c>
      <c r="X493" s="56">
        <f t="shared" si="95"/>
        <v>81.8</v>
      </c>
      <c r="Y493" s="50"/>
      <c r="AC493" s="7"/>
      <c r="AD493" s="7"/>
      <c r="AE493" s="50"/>
    </row>
    <row r="494" spans="1:31" ht="12.75">
      <c r="A494" s="42">
        <f t="shared" si="96"/>
        <v>487</v>
      </c>
      <c r="C494" s="52">
        <v>39220</v>
      </c>
      <c r="D494" s="35">
        <v>82.14</v>
      </c>
      <c r="E494" s="35">
        <v>83.33</v>
      </c>
      <c r="F494" s="35">
        <v>82.08</v>
      </c>
      <c r="G494" s="35">
        <v>83.26</v>
      </c>
      <c r="H494" s="36">
        <v>25009900</v>
      </c>
      <c r="I494" s="46">
        <v>83.26</v>
      </c>
      <c r="K494" s="47">
        <f t="shared" si="97"/>
        <v>0.01784841075794641</v>
      </c>
      <c r="M494" s="29">
        <f t="shared" si="98"/>
        <v>1</v>
      </c>
      <c r="N494" s="108">
        <f t="shared" si="103"/>
        <v>82.6820191808153</v>
      </c>
      <c r="O494" s="108">
        <f t="shared" si="104"/>
        <v>78.05498081918472</v>
      </c>
      <c r="P494" s="27">
        <f t="shared" si="99"/>
        <v>487</v>
      </c>
      <c r="Q494" s="53">
        <f t="shared" si="101"/>
        <v>81.11518575552203</v>
      </c>
      <c r="R494" s="54">
        <f t="shared" si="102"/>
        <v>79.77005921468968</v>
      </c>
      <c r="S494" s="55">
        <f t="shared" si="100"/>
        <v>1.3451265408323536</v>
      </c>
      <c r="T494" s="53">
        <f t="shared" si="92"/>
        <v>80.32760034526973</v>
      </c>
      <c r="U494" s="53">
        <f t="shared" si="93"/>
        <v>78.02358347610298</v>
      </c>
      <c r="V494" s="53">
        <f t="shared" si="94"/>
        <v>75.79420833590626</v>
      </c>
      <c r="X494" s="56">
        <f t="shared" si="95"/>
        <v>83.26</v>
      </c>
      <c r="Y494" s="50"/>
      <c r="AC494" s="7"/>
      <c r="AD494" s="7"/>
      <c r="AE494" s="50"/>
    </row>
    <row r="495" spans="1:31" ht="12.75">
      <c r="A495" s="42">
        <f t="shared" si="96"/>
        <v>488</v>
      </c>
      <c r="C495" s="52">
        <v>39223</v>
      </c>
      <c r="D495" s="35">
        <v>83.42</v>
      </c>
      <c r="E495" s="35">
        <v>84.32</v>
      </c>
      <c r="F495" s="35">
        <v>83.3</v>
      </c>
      <c r="G495" s="35">
        <v>83.59</v>
      </c>
      <c r="H495" s="36">
        <v>25096700</v>
      </c>
      <c r="I495" s="46">
        <v>83.59</v>
      </c>
      <c r="K495" s="47">
        <f t="shared" si="97"/>
        <v>0.003963487869324878</v>
      </c>
      <c r="M495" s="29">
        <f t="shared" si="98"/>
        <v>1</v>
      </c>
      <c r="N495" s="108">
        <f t="shared" si="103"/>
        <v>83.20291069900564</v>
      </c>
      <c r="O495" s="108">
        <f t="shared" si="104"/>
        <v>78.00708930099434</v>
      </c>
      <c r="P495" s="27">
        <f t="shared" si="99"/>
        <v>488</v>
      </c>
      <c r="Q495" s="53">
        <f t="shared" si="101"/>
        <v>81.49592640851864</v>
      </c>
      <c r="R495" s="54">
        <f t="shared" si="102"/>
        <v>80.05301779137933</v>
      </c>
      <c r="S495" s="55">
        <f t="shared" si="100"/>
        <v>1.4429086171393095</v>
      </c>
      <c r="T495" s="53">
        <f t="shared" si="92"/>
        <v>80.63830507429165</v>
      </c>
      <c r="U495" s="53">
        <f t="shared" si="93"/>
        <v>78.24187432017739</v>
      </c>
      <c r="V495" s="53">
        <f t="shared" si="94"/>
        <v>75.94858044806654</v>
      </c>
      <c r="X495" s="56">
        <f t="shared" si="95"/>
        <v>83.59</v>
      </c>
      <c r="Y495" s="50"/>
      <c r="AC495" s="7"/>
      <c r="AD495" s="7"/>
      <c r="AE495" s="50"/>
    </row>
    <row r="496" spans="1:31" ht="12.75">
      <c r="A496" s="42">
        <f t="shared" si="96"/>
        <v>489</v>
      </c>
      <c r="C496" s="52">
        <v>39224</v>
      </c>
      <c r="D496" s="35">
        <v>83.4</v>
      </c>
      <c r="E496" s="35">
        <v>84.14</v>
      </c>
      <c r="F496" s="35">
        <v>82.73</v>
      </c>
      <c r="G496" s="35">
        <v>82.77</v>
      </c>
      <c r="H496" s="36">
        <v>19085700</v>
      </c>
      <c r="I496" s="46">
        <v>82.77</v>
      </c>
      <c r="K496" s="47">
        <f t="shared" si="97"/>
        <v>-0.009809785859552611</v>
      </c>
      <c r="M496" s="29">
        <f t="shared" si="98"/>
        <v>0</v>
      </c>
      <c r="N496" s="108">
        <f t="shared" si="103"/>
        <v>83.35703497898119</v>
      </c>
      <c r="O496" s="108">
        <f t="shared" si="104"/>
        <v>78.30396502101878</v>
      </c>
      <c r="P496" s="27">
        <f t="shared" si="99"/>
        <v>489</v>
      </c>
      <c r="Q496" s="53">
        <f t="shared" si="101"/>
        <v>81.691937730285</v>
      </c>
      <c r="R496" s="54">
        <f t="shared" si="102"/>
        <v>80.25427573275864</v>
      </c>
      <c r="S496" s="55">
        <f t="shared" si="100"/>
        <v>1.4376619975263623</v>
      </c>
      <c r="T496" s="53">
        <f t="shared" si="92"/>
        <v>80.84132363864484</v>
      </c>
      <c r="U496" s="53">
        <f t="shared" si="93"/>
        <v>78.41944787624887</v>
      </c>
      <c r="V496" s="53">
        <f t="shared" si="94"/>
        <v>76.08365806295632</v>
      </c>
      <c r="X496" s="56">
        <f t="shared" si="95"/>
        <v>82.77</v>
      </c>
      <c r="Y496" s="50"/>
      <c r="AC496" s="7"/>
      <c r="AD496" s="7"/>
      <c r="AE496" s="50"/>
    </row>
    <row r="497" spans="1:31" ht="12.75">
      <c r="A497" s="42">
        <f t="shared" si="96"/>
        <v>490</v>
      </c>
      <c r="C497" s="52">
        <v>39225</v>
      </c>
      <c r="D497" s="35">
        <v>83.12</v>
      </c>
      <c r="E497" s="35">
        <v>83.62</v>
      </c>
      <c r="F497" s="35">
        <v>82.69</v>
      </c>
      <c r="G497" s="35">
        <v>82.99</v>
      </c>
      <c r="H497" s="36">
        <v>19886100</v>
      </c>
      <c r="I497" s="46">
        <v>82.99</v>
      </c>
      <c r="K497" s="47">
        <f t="shared" si="97"/>
        <v>0.0026579678627522973</v>
      </c>
      <c r="M497" s="29">
        <f t="shared" si="98"/>
        <v>1</v>
      </c>
      <c r="N497" s="108">
        <f t="shared" si="103"/>
        <v>83.62531629191147</v>
      </c>
      <c r="O497" s="108">
        <f t="shared" si="104"/>
        <v>78.37668370808854</v>
      </c>
      <c r="P497" s="27">
        <f t="shared" si="99"/>
        <v>490</v>
      </c>
      <c r="Q497" s="53">
        <f t="shared" si="101"/>
        <v>81.89163961793346</v>
      </c>
      <c r="R497" s="54">
        <f t="shared" si="102"/>
        <v>80.45692197477652</v>
      </c>
      <c r="S497" s="55">
        <f t="shared" si="100"/>
        <v>1.4347176431569437</v>
      </c>
      <c r="T497" s="53">
        <f t="shared" si="92"/>
        <v>81.04595948258343</v>
      </c>
      <c r="U497" s="53">
        <f t="shared" si="93"/>
        <v>78.59868521443518</v>
      </c>
      <c r="V497" s="53">
        <f t="shared" si="94"/>
        <v>76.2204173092344</v>
      </c>
      <c r="X497" s="56">
        <f t="shared" si="95"/>
        <v>82.99</v>
      </c>
      <c r="Y497" s="50"/>
      <c r="AC497" s="7"/>
      <c r="AD497" s="7"/>
      <c r="AE497" s="50"/>
    </row>
    <row r="498" spans="1:31" ht="12.75">
      <c r="A498" s="42">
        <f t="shared" si="96"/>
        <v>491</v>
      </c>
      <c r="C498" s="52">
        <v>39226</v>
      </c>
      <c r="D498" s="35">
        <v>83.18</v>
      </c>
      <c r="E498" s="35">
        <v>83.84</v>
      </c>
      <c r="F498" s="35">
        <v>81.89</v>
      </c>
      <c r="G498" s="35">
        <v>82.28</v>
      </c>
      <c r="H498" s="36">
        <v>21976500</v>
      </c>
      <c r="I498" s="46">
        <v>82.28</v>
      </c>
      <c r="K498" s="47">
        <f t="shared" si="97"/>
        <v>-0.008555247620195106</v>
      </c>
      <c r="M498" s="29">
        <f t="shared" si="98"/>
        <v>0</v>
      </c>
      <c r="N498" s="108">
        <f t="shared" si="103"/>
        <v>83.75879351118463</v>
      </c>
      <c r="O498" s="108">
        <f t="shared" si="104"/>
        <v>78.45120648881534</v>
      </c>
      <c r="P498" s="27">
        <f t="shared" si="99"/>
        <v>491</v>
      </c>
      <c r="Q498" s="53">
        <f t="shared" si="101"/>
        <v>81.95138736902062</v>
      </c>
      <c r="R498" s="54">
        <f t="shared" si="102"/>
        <v>80.59196479145973</v>
      </c>
      <c r="S498" s="55">
        <f t="shared" si="100"/>
        <v>1.359422577560892</v>
      </c>
      <c r="T498" s="53">
        <f t="shared" si="92"/>
        <v>81.16348715090882</v>
      </c>
      <c r="U498" s="53">
        <f t="shared" si="93"/>
        <v>78.7430505001436</v>
      </c>
      <c r="V498" s="53">
        <f t="shared" si="94"/>
        <v>76.34040904568522</v>
      </c>
      <c r="X498" s="56">
        <f t="shared" si="95"/>
        <v>82.28</v>
      </c>
      <c r="Y498" s="50"/>
      <c r="AC498" s="7"/>
      <c r="AD498" s="7"/>
      <c r="AE498" s="50"/>
    </row>
    <row r="499" spans="1:31" ht="12.75">
      <c r="A499" s="42">
        <f t="shared" si="96"/>
        <v>492</v>
      </c>
      <c r="C499" s="52">
        <v>39227</v>
      </c>
      <c r="D499" s="35">
        <v>82.66</v>
      </c>
      <c r="E499" s="35">
        <v>83.68</v>
      </c>
      <c r="F499" s="35">
        <v>82.66</v>
      </c>
      <c r="G499" s="35">
        <v>83.51</v>
      </c>
      <c r="H499" s="36">
        <v>17840700</v>
      </c>
      <c r="I499" s="46">
        <v>83.51</v>
      </c>
      <c r="K499" s="47">
        <f t="shared" si="97"/>
        <v>0.014948954788527091</v>
      </c>
      <c r="M499" s="29">
        <f t="shared" si="98"/>
        <v>1</v>
      </c>
      <c r="N499" s="108">
        <f t="shared" si="103"/>
        <v>84.07948566704724</v>
      </c>
      <c r="O499" s="108">
        <f t="shared" si="104"/>
        <v>78.48051433295277</v>
      </c>
      <c r="P499" s="27">
        <f t="shared" si="99"/>
        <v>492</v>
      </c>
      <c r="Q499" s="53">
        <f t="shared" si="101"/>
        <v>82.19117392763283</v>
      </c>
      <c r="R499" s="54">
        <f t="shared" si="102"/>
        <v>80.8081155476479</v>
      </c>
      <c r="S499" s="55">
        <f t="shared" si="100"/>
        <v>1.3830583799849308</v>
      </c>
      <c r="T499" s="53">
        <f t="shared" si="92"/>
        <v>81.38696456510799</v>
      </c>
      <c r="U499" s="53">
        <f t="shared" si="93"/>
        <v>78.92998969621641</v>
      </c>
      <c r="V499" s="53">
        <f t="shared" si="94"/>
        <v>76.48238114379046</v>
      </c>
      <c r="X499" s="56">
        <f t="shared" si="95"/>
        <v>83.51</v>
      </c>
      <c r="Y499" s="50"/>
      <c r="AC499" s="7"/>
      <c r="AD499" s="7"/>
      <c r="AE499" s="50"/>
    </row>
    <row r="500" spans="1:31" ht="12.75">
      <c r="A500" s="42">
        <f t="shared" si="96"/>
        <v>493</v>
      </c>
      <c r="C500" s="52">
        <v>39231</v>
      </c>
      <c r="D500" s="35">
        <v>83.27</v>
      </c>
      <c r="E500" s="35">
        <v>83.29</v>
      </c>
      <c r="F500" s="35">
        <v>81.91</v>
      </c>
      <c r="G500" s="35">
        <v>82.62</v>
      </c>
      <c r="H500" s="36">
        <v>19247900</v>
      </c>
      <c r="I500" s="46">
        <v>82.62</v>
      </c>
      <c r="K500" s="47">
        <f t="shared" si="97"/>
        <v>-0.010657406298646865</v>
      </c>
      <c r="M500" s="29">
        <f t="shared" si="98"/>
        <v>0</v>
      </c>
      <c r="N500" s="108">
        <f t="shared" si="103"/>
        <v>84.11692324945795</v>
      </c>
      <c r="O500" s="108">
        <f t="shared" si="104"/>
        <v>78.80107675054202</v>
      </c>
      <c r="P500" s="27">
        <f t="shared" si="99"/>
        <v>493</v>
      </c>
      <c r="Q500" s="53">
        <f t="shared" si="101"/>
        <v>82.25714716953547</v>
      </c>
      <c r="R500" s="54">
        <f t="shared" si="102"/>
        <v>80.9423292107851</v>
      </c>
      <c r="S500" s="55">
        <f t="shared" si="100"/>
        <v>1.3148179587503677</v>
      </c>
      <c r="T500" s="53">
        <f t="shared" si="92"/>
        <v>81.50439651128818</v>
      </c>
      <c r="U500" s="53">
        <f t="shared" si="93"/>
        <v>79.0746959826393</v>
      </c>
      <c r="V500" s="53">
        <f t="shared" si="94"/>
        <v>76.60391815084412</v>
      </c>
      <c r="X500" s="56">
        <f t="shared" si="95"/>
        <v>82.62</v>
      </c>
      <c r="Y500" s="50"/>
      <c r="AC500" s="7"/>
      <c r="AD500" s="7"/>
      <c r="AE500" s="50"/>
    </row>
    <row r="501" spans="1:31" ht="12.75">
      <c r="A501" s="42">
        <f t="shared" si="96"/>
        <v>494</v>
      </c>
      <c r="C501" s="52">
        <v>39232</v>
      </c>
      <c r="D501" s="35">
        <v>82.18</v>
      </c>
      <c r="E501" s="35">
        <v>84.1</v>
      </c>
      <c r="F501" s="35">
        <v>81.96</v>
      </c>
      <c r="G501" s="35">
        <v>84</v>
      </c>
      <c r="H501" s="36">
        <v>26464100</v>
      </c>
      <c r="I501" s="46">
        <v>84</v>
      </c>
      <c r="K501" s="47">
        <f t="shared" si="97"/>
        <v>0.016702977487291104</v>
      </c>
      <c r="M501" s="29">
        <f t="shared" si="98"/>
        <v>1</v>
      </c>
      <c r="N501" s="108">
        <f t="shared" si="103"/>
        <v>84.38034143718365</v>
      </c>
      <c r="O501" s="108">
        <f t="shared" si="104"/>
        <v>79.00565856281638</v>
      </c>
      <c r="P501" s="27">
        <f t="shared" si="99"/>
        <v>494</v>
      </c>
      <c r="Q501" s="53">
        <f t="shared" si="101"/>
        <v>82.52527837422232</v>
      </c>
      <c r="R501" s="54">
        <f t="shared" si="102"/>
        <v>81.16882334331953</v>
      </c>
      <c r="S501" s="55">
        <f t="shared" si="100"/>
        <v>1.3564550309027936</v>
      </c>
      <c r="T501" s="53">
        <f t="shared" si="92"/>
        <v>81.74207303402264</v>
      </c>
      <c r="U501" s="53">
        <f t="shared" si="93"/>
        <v>79.26784515979071</v>
      </c>
      <c r="V501" s="53">
        <f t="shared" si="94"/>
        <v>76.75037521716403</v>
      </c>
      <c r="X501" s="56">
        <f t="shared" si="95"/>
        <v>84</v>
      </c>
      <c r="Y501" s="50"/>
      <c r="AC501" s="7"/>
      <c r="AD501" s="7"/>
      <c r="AE501" s="50"/>
    </row>
    <row r="502" spans="1:31" ht="12.75">
      <c r="A502" s="42">
        <f t="shared" si="96"/>
        <v>495</v>
      </c>
      <c r="C502" s="52">
        <v>39233</v>
      </c>
      <c r="D502" s="35">
        <v>83.9</v>
      </c>
      <c r="E502" s="35">
        <v>84.25</v>
      </c>
      <c r="F502" s="35">
        <v>83.12</v>
      </c>
      <c r="G502" s="35">
        <v>83.17</v>
      </c>
      <c r="H502" s="36">
        <v>21049000</v>
      </c>
      <c r="I502" s="46">
        <v>83.17</v>
      </c>
      <c r="K502" s="47">
        <f t="shared" si="97"/>
        <v>-0.009880952380952324</v>
      </c>
      <c r="M502" s="29">
        <f t="shared" si="98"/>
        <v>0</v>
      </c>
      <c r="N502" s="108">
        <f t="shared" si="103"/>
        <v>84.43532622553015</v>
      </c>
      <c r="O502" s="108">
        <f t="shared" si="104"/>
        <v>79.31967377446982</v>
      </c>
      <c r="P502" s="27">
        <f t="shared" si="99"/>
        <v>495</v>
      </c>
      <c r="Q502" s="53">
        <f t="shared" si="101"/>
        <v>82.62446631664966</v>
      </c>
      <c r="R502" s="54">
        <f t="shared" si="102"/>
        <v>81.31705865122179</v>
      </c>
      <c r="S502" s="55">
        <f t="shared" si="100"/>
        <v>1.3074076654278741</v>
      </c>
      <c r="T502" s="53">
        <f t="shared" si="92"/>
        <v>81.87806607840145</v>
      </c>
      <c r="U502" s="53">
        <f t="shared" si="93"/>
        <v>79.42087083979892</v>
      </c>
      <c r="V502" s="53">
        <f t="shared" si="94"/>
        <v>76.87749649999247</v>
      </c>
      <c r="X502" s="56">
        <f t="shared" si="95"/>
        <v>83.17</v>
      </c>
      <c r="Y502" s="50"/>
      <c r="AC502" s="7"/>
      <c r="AD502" s="7"/>
      <c r="AE502" s="50"/>
    </row>
    <row r="503" spans="1:31" ht="12.75">
      <c r="A503" s="42">
        <f t="shared" si="96"/>
        <v>496</v>
      </c>
      <c r="C503" s="52">
        <v>39234</v>
      </c>
      <c r="D503" s="35">
        <v>83.56</v>
      </c>
      <c r="E503" s="35">
        <v>84.24</v>
      </c>
      <c r="F503" s="35">
        <v>83.47</v>
      </c>
      <c r="G503" s="35">
        <v>84.22</v>
      </c>
      <c r="H503" s="36">
        <v>20384500</v>
      </c>
      <c r="I503" s="46">
        <v>84.22</v>
      </c>
      <c r="K503" s="47">
        <f t="shared" si="97"/>
        <v>0.012624744499218465</v>
      </c>
      <c r="M503" s="29">
        <f t="shared" si="98"/>
        <v>1</v>
      </c>
      <c r="N503" s="108">
        <f t="shared" si="103"/>
        <v>84.71957700548887</v>
      </c>
      <c r="O503" s="108">
        <f t="shared" si="104"/>
        <v>79.42442299451116</v>
      </c>
      <c r="P503" s="27">
        <f t="shared" si="99"/>
        <v>496</v>
      </c>
      <c r="Q503" s="53">
        <f t="shared" si="101"/>
        <v>82.8699330371651</v>
      </c>
      <c r="R503" s="54">
        <f t="shared" si="102"/>
        <v>81.53209134372388</v>
      </c>
      <c r="S503" s="55">
        <f t="shared" si="100"/>
        <v>1.33784169344122</v>
      </c>
      <c r="T503" s="53">
        <f t="shared" si="92"/>
        <v>82.10110740426798</v>
      </c>
      <c r="U503" s="53">
        <f t="shared" si="93"/>
        <v>79.60907198333622</v>
      </c>
      <c r="V503" s="53">
        <f t="shared" si="94"/>
        <v>77.02289260890352</v>
      </c>
      <c r="X503" s="56">
        <f t="shared" si="95"/>
        <v>84.22</v>
      </c>
      <c r="Y503" s="50"/>
      <c r="AC503" s="7"/>
      <c r="AD503" s="7"/>
      <c r="AE503" s="50"/>
    </row>
    <row r="504" spans="1:31" ht="12.75">
      <c r="A504" s="42">
        <f t="shared" si="96"/>
        <v>497</v>
      </c>
      <c r="C504" s="52">
        <v>39237</v>
      </c>
      <c r="D504" s="35">
        <v>83.96</v>
      </c>
      <c r="E504" s="35">
        <v>84.44</v>
      </c>
      <c r="F504" s="35">
        <v>83.8</v>
      </c>
      <c r="G504" s="35">
        <v>84.22</v>
      </c>
      <c r="H504" s="36">
        <v>16477200</v>
      </c>
      <c r="I504" s="46">
        <v>84.22</v>
      </c>
      <c r="K504" s="47">
        <f t="shared" si="97"/>
        <v>0</v>
      </c>
      <c r="M504" s="29">
        <f t="shared" si="98"/>
        <v>0</v>
      </c>
      <c r="N504" s="108">
        <f t="shared" si="103"/>
        <v>84.9319403904573</v>
      </c>
      <c r="O504" s="108">
        <f t="shared" si="104"/>
        <v>79.6140596095427</v>
      </c>
      <c r="P504" s="27">
        <f t="shared" si="99"/>
        <v>497</v>
      </c>
      <c r="Q504" s="53">
        <f t="shared" si="101"/>
        <v>83.07763564683201</v>
      </c>
      <c r="R504" s="54">
        <f t="shared" si="102"/>
        <v>81.73119568863322</v>
      </c>
      <c r="S504" s="55">
        <f t="shared" si="100"/>
        <v>1.3464399581987863</v>
      </c>
      <c r="T504" s="53">
        <f t="shared" si="92"/>
        <v>82.3029066990996</v>
      </c>
      <c r="U504" s="53">
        <f t="shared" si="93"/>
        <v>79.78989268987205</v>
      </c>
      <c r="V504" s="53">
        <f t="shared" si="94"/>
        <v>77.16540958694503</v>
      </c>
      <c r="X504" s="56">
        <f t="shared" si="95"/>
        <v>84.22</v>
      </c>
      <c r="Y504" s="50"/>
      <c r="AC504" s="7"/>
      <c r="AD504" s="7"/>
      <c r="AE504" s="50"/>
    </row>
    <row r="505" spans="1:31" ht="12.75">
      <c r="A505" s="42">
        <f t="shared" si="96"/>
        <v>498</v>
      </c>
      <c r="C505" s="52">
        <v>39238</v>
      </c>
      <c r="D505" s="35">
        <v>83.95</v>
      </c>
      <c r="E505" s="35">
        <v>84.6</v>
      </c>
      <c r="F505" s="35">
        <v>83.65</v>
      </c>
      <c r="G505" s="35">
        <v>84.26</v>
      </c>
      <c r="H505" s="36">
        <v>21209100</v>
      </c>
      <c r="I505" s="46">
        <v>84.26</v>
      </c>
      <c r="K505" s="47">
        <f t="shared" si="97"/>
        <v>0.0004749465685112142</v>
      </c>
      <c r="M505" s="29">
        <f t="shared" si="98"/>
        <v>1</v>
      </c>
      <c r="N505" s="108">
        <f t="shared" si="103"/>
        <v>85.12165110493856</v>
      </c>
      <c r="O505" s="108">
        <f t="shared" si="104"/>
        <v>79.80234889506144</v>
      </c>
      <c r="P505" s="27">
        <f t="shared" si="99"/>
        <v>498</v>
      </c>
      <c r="Q505" s="53">
        <f t="shared" si="101"/>
        <v>83.2595378550117</v>
      </c>
      <c r="R505" s="54">
        <f t="shared" si="102"/>
        <v>81.91851452651224</v>
      </c>
      <c r="S505" s="55">
        <f t="shared" si="100"/>
        <v>1.3410233284994604</v>
      </c>
      <c r="T505" s="53">
        <f t="shared" si="92"/>
        <v>82.48929653728058</v>
      </c>
      <c r="U505" s="53">
        <f t="shared" si="93"/>
        <v>79.96519101575942</v>
      </c>
      <c r="V505" s="53">
        <f t="shared" si="94"/>
        <v>77.3058965258174</v>
      </c>
      <c r="X505" s="56">
        <f t="shared" si="95"/>
        <v>84.26</v>
      </c>
      <c r="Y505" s="50"/>
      <c r="AC505" s="7"/>
      <c r="AD505" s="7"/>
      <c r="AE505" s="50"/>
    </row>
    <row r="506" spans="1:31" ht="12.75">
      <c r="A506" s="42">
        <f t="shared" si="96"/>
        <v>499</v>
      </c>
      <c r="C506" s="52">
        <v>39239</v>
      </c>
      <c r="D506" s="35">
        <v>84.17</v>
      </c>
      <c r="E506" s="35">
        <v>84.35</v>
      </c>
      <c r="F506" s="35">
        <v>83.05</v>
      </c>
      <c r="G506" s="35">
        <v>83.62</v>
      </c>
      <c r="H506" s="36">
        <v>21351000</v>
      </c>
      <c r="I506" s="46">
        <v>83.62</v>
      </c>
      <c r="K506" s="47">
        <f t="shared" si="97"/>
        <v>-0.00759553762164733</v>
      </c>
      <c r="M506" s="29">
        <f t="shared" si="98"/>
        <v>0</v>
      </c>
      <c r="N506" s="108">
        <f t="shared" si="103"/>
        <v>85.21156316717672</v>
      </c>
      <c r="O506" s="108">
        <f t="shared" si="104"/>
        <v>79.97143683282333</v>
      </c>
      <c r="P506" s="27">
        <f t="shared" si="99"/>
        <v>499</v>
      </c>
      <c r="Q506" s="53">
        <f t="shared" si="101"/>
        <v>83.31499356962529</v>
      </c>
      <c r="R506" s="54">
        <f t="shared" si="102"/>
        <v>82.04455048751134</v>
      </c>
      <c r="S506" s="55">
        <f t="shared" si="100"/>
        <v>1.2704430821139425</v>
      </c>
      <c r="T506" s="53">
        <f t="shared" si="92"/>
        <v>82.59698258134911</v>
      </c>
      <c r="U506" s="53">
        <f t="shared" si="93"/>
        <v>80.10851685827866</v>
      </c>
      <c r="V506" s="53">
        <f t="shared" si="94"/>
        <v>77.4309282777814</v>
      </c>
      <c r="X506" s="56">
        <f t="shared" si="95"/>
        <v>83.62</v>
      </c>
      <c r="Y506" s="50"/>
      <c r="AC506" s="7"/>
      <c r="AD506" s="7"/>
      <c r="AE506" s="50"/>
    </row>
    <row r="507" spans="1:31" ht="12.75">
      <c r="A507" s="42">
        <f t="shared" si="96"/>
        <v>500</v>
      </c>
      <c r="C507" s="52">
        <v>39240</v>
      </c>
      <c r="D507" s="35">
        <v>83.4</v>
      </c>
      <c r="E507" s="35">
        <v>84.47</v>
      </c>
      <c r="F507" s="35">
        <v>81.76</v>
      </c>
      <c r="G507" s="35">
        <v>81.96</v>
      </c>
      <c r="H507" s="36">
        <v>29228600</v>
      </c>
      <c r="I507" s="46">
        <v>81.96</v>
      </c>
      <c r="K507" s="47">
        <f t="shared" si="97"/>
        <v>-0.019851710117196997</v>
      </c>
      <c r="M507" s="29">
        <f t="shared" si="98"/>
        <v>0</v>
      </c>
      <c r="N507" s="108">
        <f t="shared" si="103"/>
        <v>85.18032230662658</v>
      </c>
      <c r="O507" s="108">
        <f t="shared" si="104"/>
        <v>80.09167769337344</v>
      </c>
      <c r="P507" s="27">
        <f t="shared" si="99"/>
        <v>500</v>
      </c>
      <c r="Q507" s="53">
        <f t="shared" si="101"/>
        <v>83.10653302045216</v>
      </c>
      <c r="R507" s="54">
        <f t="shared" si="102"/>
        <v>82.03828748843642</v>
      </c>
      <c r="S507" s="55">
        <f t="shared" si="100"/>
        <v>1.0682455320157374</v>
      </c>
      <c r="T507" s="53">
        <f t="shared" si="92"/>
        <v>82.53631757360158</v>
      </c>
      <c r="U507" s="53">
        <f t="shared" si="93"/>
        <v>80.18112404030695</v>
      </c>
      <c r="V507" s="53">
        <f t="shared" si="94"/>
        <v>77.5206128663402</v>
      </c>
      <c r="X507" s="56">
        <f t="shared" si="95"/>
        <v>81.96</v>
      </c>
      <c r="Y507" s="50"/>
      <c r="AC507" s="7"/>
      <c r="AD507" s="7"/>
      <c r="AE507" s="50"/>
    </row>
    <row r="508" spans="1:31" ht="12.75">
      <c r="A508" s="42">
        <f t="shared" si="96"/>
        <v>501</v>
      </c>
      <c r="C508" s="52">
        <v>39241</v>
      </c>
      <c r="D508" s="35">
        <v>81.77</v>
      </c>
      <c r="E508" s="35">
        <v>82.71</v>
      </c>
      <c r="F508" s="35">
        <v>81.23</v>
      </c>
      <c r="G508" s="35">
        <v>82.68</v>
      </c>
      <c r="H508" s="36">
        <v>23397000</v>
      </c>
      <c r="I508" s="46">
        <v>82.68</v>
      </c>
      <c r="K508" s="47">
        <f t="shared" si="97"/>
        <v>0.00878477306002945</v>
      </c>
      <c r="M508" s="29">
        <f t="shared" si="98"/>
        <v>1</v>
      </c>
      <c r="N508" s="108">
        <f t="shared" si="103"/>
        <v>84.86409371000923</v>
      </c>
      <c r="O508" s="108">
        <f t="shared" si="104"/>
        <v>80.73690628999083</v>
      </c>
      <c r="P508" s="27">
        <f t="shared" si="99"/>
        <v>501</v>
      </c>
      <c r="Q508" s="53">
        <f t="shared" si="101"/>
        <v>83.0409125557672</v>
      </c>
      <c r="R508" s="54">
        <f t="shared" si="102"/>
        <v>82.08582174855225</v>
      </c>
      <c r="S508" s="55">
        <f t="shared" si="100"/>
        <v>0.9550908072149582</v>
      </c>
      <c r="T508" s="53">
        <f t="shared" si="92"/>
        <v>82.55000161421096</v>
      </c>
      <c r="U508" s="53">
        <f t="shared" si="93"/>
        <v>80.27911917598121</v>
      </c>
      <c r="V508" s="53">
        <f t="shared" si="94"/>
        <v>77.62277894819485</v>
      </c>
      <c r="X508" s="56">
        <f t="shared" si="95"/>
        <v>82.68</v>
      </c>
      <c r="Y508" s="50"/>
      <c r="AC508" s="7"/>
      <c r="AD508" s="7"/>
      <c r="AE508" s="50"/>
    </row>
    <row r="509" spans="1:31" ht="12.75">
      <c r="A509" s="42">
        <f t="shared" si="96"/>
        <v>502</v>
      </c>
      <c r="C509" s="52">
        <v>39244</v>
      </c>
      <c r="D509" s="35">
        <v>82.68</v>
      </c>
      <c r="E509" s="35">
        <v>83.85</v>
      </c>
      <c r="F509" s="35">
        <v>82.34</v>
      </c>
      <c r="G509" s="35">
        <v>83.06</v>
      </c>
      <c r="H509" s="36">
        <v>16637900</v>
      </c>
      <c r="I509" s="46">
        <v>83.06</v>
      </c>
      <c r="K509" s="47">
        <f t="shared" si="97"/>
        <v>0.004596032897919544</v>
      </c>
      <c r="M509" s="29">
        <f t="shared" si="98"/>
        <v>1</v>
      </c>
      <c r="N509" s="108">
        <f t="shared" si="103"/>
        <v>84.82722711845653</v>
      </c>
      <c r="O509" s="108">
        <f t="shared" si="104"/>
        <v>80.95677288154346</v>
      </c>
      <c r="P509" s="27">
        <f t="shared" si="99"/>
        <v>502</v>
      </c>
      <c r="Q509" s="53">
        <f t="shared" si="101"/>
        <v>83.04384908564917</v>
      </c>
      <c r="R509" s="54">
        <f t="shared" si="102"/>
        <v>82.15798310051134</v>
      </c>
      <c r="S509" s="55">
        <f t="shared" si="100"/>
        <v>0.8858659851378263</v>
      </c>
      <c r="T509" s="53">
        <f t="shared" si="92"/>
        <v>82.598572889048</v>
      </c>
      <c r="U509" s="53">
        <f t="shared" si="93"/>
        <v>80.38817332594273</v>
      </c>
      <c r="V509" s="53">
        <f t="shared" si="94"/>
        <v>77.73044669179495</v>
      </c>
      <c r="X509" s="56">
        <f t="shared" si="95"/>
        <v>83.06</v>
      </c>
      <c r="Y509" s="50"/>
      <c r="AC509" s="7"/>
      <c r="AD509" s="7"/>
      <c r="AE509" s="50"/>
    </row>
    <row r="510" spans="1:31" ht="12.75">
      <c r="A510" s="42">
        <f t="shared" si="96"/>
        <v>503</v>
      </c>
      <c r="C510" s="52">
        <v>39245</v>
      </c>
      <c r="D510" s="35">
        <v>82.77</v>
      </c>
      <c r="E510" s="35">
        <v>83.31</v>
      </c>
      <c r="F510" s="35">
        <v>81.95</v>
      </c>
      <c r="G510" s="35">
        <v>82</v>
      </c>
      <c r="H510" s="36">
        <v>21789100</v>
      </c>
      <c r="I510" s="46">
        <v>82</v>
      </c>
      <c r="K510" s="47">
        <f t="shared" si="97"/>
        <v>-0.012761858897182732</v>
      </c>
      <c r="M510" s="29">
        <f t="shared" si="98"/>
        <v>0</v>
      </c>
      <c r="N510" s="108">
        <f t="shared" si="103"/>
        <v>84.76236087852074</v>
      </c>
      <c r="O510" s="108">
        <f t="shared" si="104"/>
        <v>81.09663912147924</v>
      </c>
      <c r="P510" s="27">
        <f t="shared" si="99"/>
        <v>503</v>
      </c>
      <c r="Q510" s="53">
        <f t="shared" si="101"/>
        <v>82.88325691862622</v>
      </c>
      <c r="R510" s="54">
        <f t="shared" si="102"/>
        <v>82.14628064862161</v>
      </c>
      <c r="S510" s="55">
        <f t="shared" si="100"/>
        <v>0.7369762700046039</v>
      </c>
      <c r="T510" s="53">
        <f t="shared" si="92"/>
        <v>82.5415659472339</v>
      </c>
      <c r="U510" s="53">
        <f t="shared" si="93"/>
        <v>80.45138221512146</v>
      </c>
      <c r="V510" s="53">
        <f t="shared" si="94"/>
        <v>77.81499230185841</v>
      </c>
      <c r="X510" s="56">
        <f t="shared" si="95"/>
        <v>82</v>
      </c>
      <c r="Y510" s="50"/>
      <c r="AC510" s="7"/>
      <c r="AD510" s="7"/>
      <c r="AE510" s="50"/>
    </row>
    <row r="511" spans="1:31" ht="12.75">
      <c r="A511" s="42">
        <f t="shared" si="96"/>
        <v>504</v>
      </c>
      <c r="C511" s="52"/>
      <c r="D511" s="35"/>
      <c r="E511" s="35"/>
      <c r="F511" s="35"/>
      <c r="G511" s="35"/>
      <c r="H511" s="36"/>
      <c r="I511" s="46"/>
      <c r="K511" s="47">
        <f t="shared" si="97"/>
      </c>
      <c r="M511" s="29">
        <f t="shared" si="98"/>
      </c>
      <c r="N511" s="108">
        <f t="shared" si="103"/>
      </c>
      <c r="O511" s="108">
        <f t="shared" si="104"/>
      </c>
      <c r="P511" s="27">
        <f t="shared" si="99"/>
        <v>504</v>
      </c>
      <c r="Q511" s="53">
        <f t="shared" si="101"/>
      </c>
      <c r="R511" s="54">
        <f t="shared" si="102"/>
      </c>
      <c r="S511" s="55">
        <f t="shared" si="100"/>
      </c>
      <c r="T511" s="53">
        <f t="shared" si="92"/>
      </c>
      <c r="U511" s="53">
        <f t="shared" si="93"/>
      </c>
      <c r="V511" s="53">
        <f t="shared" si="94"/>
      </c>
      <c r="X511" s="56">
        <f t="shared" si="95"/>
      </c>
      <c r="Y511" s="50"/>
      <c r="AC511" s="7"/>
      <c r="AD511" s="7"/>
      <c r="AE511" s="50"/>
    </row>
    <row r="512" spans="1:31" ht="12.75">
      <c r="A512" s="42">
        <f t="shared" si="96"/>
        <v>505</v>
      </c>
      <c r="C512" s="52"/>
      <c r="D512" s="35"/>
      <c r="E512" s="35"/>
      <c r="F512" s="35"/>
      <c r="G512" s="35"/>
      <c r="H512" s="36"/>
      <c r="I512" s="46"/>
      <c r="K512" s="47">
        <f t="shared" si="97"/>
      </c>
      <c r="M512" s="29">
        <f t="shared" si="98"/>
      </c>
      <c r="N512" s="108">
        <f t="shared" si="103"/>
      </c>
      <c r="O512" s="108">
        <f t="shared" si="104"/>
      </c>
      <c r="P512" s="27">
        <f t="shared" si="99"/>
        <v>505</v>
      </c>
      <c r="Q512" s="53">
        <f t="shared" si="101"/>
      </c>
      <c r="R512" s="54">
        <f t="shared" si="102"/>
      </c>
      <c r="S512" s="55">
        <f t="shared" si="100"/>
      </c>
      <c r="T512" s="53">
        <f t="shared" si="92"/>
      </c>
      <c r="U512" s="53">
        <f t="shared" si="93"/>
      </c>
      <c r="V512" s="53">
        <f t="shared" si="94"/>
      </c>
      <c r="X512" s="56">
        <f t="shared" si="95"/>
      </c>
      <c r="Y512" s="50"/>
      <c r="AC512" s="7"/>
      <c r="AD512" s="7"/>
      <c r="AE512" s="50"/>
    </row>
    <row r="513" spans="1:31" ht="12.75">
      <c r="A513" s="42">
        <f t="shared" si="96"/>
        <v>506</v>
      </c>
      <c r="C513" s="52"/>
      <c r="D513" s="35"/>
      <c r="E513" s="35"/>
      <c r="F513" s="35"/>
      <c r="G513" s="35"/>
      <c r="H513" s="36"/>
      <c r="I513" s="46"/>
      <c r="K513" s="47">
        <f t="shared" si="97"/>
      </c>
      <c r="M513" s="29">
        <f t="shared" si="98"/>
      </c>
      <c r="N513" s="108">
        <f t="shared" si="103"/>
      </c>
      <c r="O513" s="108">
        <f t="shared" si="104"/>
      </c>
      <c r="P513" s="27">
        <f t="shared" si="99"/>
        <v>506</v>
      </c>
      <c r="Q513" s="53">
        <f t="shared" si="101"/>
      </c>
      <c r="R513" s="54">
        <f t="shared" si="102"/>
      </c>
      <c r="S513" s="55">
        <f t="shared" si="100"/>
      </c>
      <c r="T513" s="53">
        <f t="shared" si="92"/>
      </c>
      <c r="U513" s="53">
        <f t="shared" si="93"/>
      </c>
      <c r="V513" s="53">
        <f t="shared" si="94"/>
      </c>
      <c r="X513" s="56">
        <f t="shared" si="95"/>
      </c>
      <c r="Y513" s="50"/>
      <c r="AC513" s="7"/>
      <c r="AD513" s="7"/>
      <c r="AE513" s="50"/>
    </row>
    <row r="514" spans="1:31" ht="12.75">
      <c r="A514" s="42">
        <f t="shared" si="96"/>
        <v>507</v>
      </c>
      <c r="C514" s="52"/>
      <c r="D514" s="35"/>
      <c r="E514" s="35"/>
      <c r="F514" s="35"/>
      <c r="G514" s="35"/>
      <c r="H514" s="36"/>
      <c r="I514" s="46"/>
      <c r="K514" s="47">
        <f t="shared" si="97"/>
      </c>
      <c r="M514" s="29">
        <f t="shared" si="98"/>
      </c>
      <c r="N514" s="108">
        <f t="shared" si="103"/>
      </c>
      <c r="O514" s="108">
        <f t="shared" si="104"/>
      </c>
      <c r="P514" s="27">
        <f t="shared" si="99"/>
        <v>507</v>
      </c>
      <c r="Q514" s="53">
        <f t="shared" si="101"/>
      </c>
      <c r="R514" s="54">
        <f t="shared" si="102"/>
      </c>
      <c r="S514" s="55">
        <f t="shared" si="100"/>
      </c>
      <c r="T514" s="53">
        <f t="shared" si="92"/>
      </c>
      <c r="U514" s="53">
        <f t="shared" si="93"/>
      </c>
      <c r="V514" s="53">
        <f t="shared" si="94"/>
      </c>
      <c r="X514" s="56">
        <f t="shared" si="95"/>
      </c>
      <c r="Y514" s="50"/>
      <c r="AC514" s="7"/>
      <c r="AD514" s="7"/>
      <c r="AE514" s="50"/>
    </row>
    <row r="515" spans="1:31" ht="12.75">
      <c r="A515" s="42">
        <f t="shared" si="96"/>
        <v>508</v>
      </c>
      <c r="C515" s="52"/>
      <c r="D515" s="35"/>
      <c r="E515" s="35"/>
      <c r="F515" s="35"/>
      <c r="G515" s="35"/>
      <c r="H515" s="36"/>
      <c r="I515" s="46"/>
      <c r="K515" s="47">
        <f t="shared" si="97"/>
      </c>
      <c r="M515" s="29">
        <f t="shared" si="98"/>
      </c>
      <c r="N515" s="108">
        <f t="shared" si="103"/>
      </c>
      <c r="O515" s="108">
        <f t="shared" si="104"/>
      </c>
      <c r="P515" s="27">
        <f t="shared" si="99"/>
        <v>508</v>
      </c>
      <c r="Q515" s="53">
        <f t="shared" si="101"/>
      </c>
      <c r="R515" s="54">
        <f t="shared" si="102"/>
      </c>
      <c r="S515" s="55">
        <f t="shared" si="100"/>
      </c>
      <c r="T515" s="53">
        <f t="shared" si="92"/>
      </c>
      <c r="U515" s="53">
        <f t="shared" si="93"/>
      </c>
      <c r="V515" s="53">
        <f t="shared" si="94"/>
      </c>
      <c r="X515" s="56">
        <f t="shared" si="95"/>
      </c>
      <c r="Y515" s="50"/>
      <c r="AC515" s="7"/>
      <c r="AD515" s="7"/>
      <c r="AE515" s="50"/>
    </row>
    <row r="516" spans="1:31" ht="12.75">
      <c r="A516" s="42">
        <f t="shared" si="96"/>
        <v>509</v>
      </c>
      <c r="C516" s="52"/>
      <c r="D516" s="35"/>
      <c r="E516" s="35"/>
      <c r="F516" s="35"/>
      <c r="G516" s="35"/>
      <c r="H516" s="36"/>
      <c r="I516" s="46"/>
      <c r="K516" s="47">
        <f t="shared" si="97"/>
      </c>
      <c r="M516" s="29">
        <f t="shared" si="98"/>
      </c>
      <c r="N516" s="108">
        <f t="shared" si="103"/>
      </c>
      <c r="O516" s="108">
        <f t="shared" si="104"/>
      </c>
      <c r="P516" s="27">
        <f t="shared" si="99"/>
        <v>509</v>
      </c>
      <c r="Q516" s="53">
        <f t="shared" si="101"/>
      </c>
      <c r="R516" s="54">
        <f t="shared" si="102"/>
      </c>
      <c r="S516" s="55">
        <f t="shared" si="100"/>
      </c>
      <c r="T516" s="53">
        <f t="shared" si="92"/>
      </c>
      <c r="U516" s="53">
        <f t="shared" si="93"/>
      </c>
      <c r="V516" s="53">
        <f t="shared" si="94"/>
      </c>
      <c r="X516" s="56">
        <f t="shared" si="95"/>
      </c>
      <c r="Y516" s="50"/>
      <c r="AC516" s="7"/>
      <c r="AD516" s="7"/>
      <c r="AE516" s="50"/>
    </row>
    <row r="517" spans="1:31" ht="12.75">
      <c r="A517" s="42">
        <f t="shared" si="96"/>
        <v>510</v>
      </c>
      <c r="C517" s="52"/>
      <c r="D517" s="35"/>
      <c r="E517" s="35"/>
      <c r="F517" s="35"/>
      <c r="G517" s="35"/>
      <c r="H517" s="36"/>
      <c r="I517" s="46"/>
      <c r="K517" s="47">
        <f t="shared" si="97"/>
      </c>
      <c r="M517" s="29">
        <f t="shared" si="98"/>
      </c>
      <c r="N517" s="108">
        <f t="shared" si="103"/>
      </c>
      <c r="O517" s="108">
        <f t="shared" si="104"/>
      </c>
      <c r="P517" s="27">
        <f t="shared" si="99"/>
        <v>510</v>
      </c>
      <c r="Q517" s="53">
        <f t="shared" si="101"/>
      </c>
      <c r="R517" s="54">
        <f t="shared" si="102"/>
      </c>
      <c r="S517" s="55">
        <f t="shared" si="100"/>
      </c>
      <c r="T517" s="53">
        <f t="shared" si="92"/>
      </c>
      <c r="U517" s="53">
        <f t="shared" si="93"/>
      </c>
      <c r="V517" s="53">
        <f t="shared" si="94"/>
      </c>
      <c r="X517" s="56">
        <f t="shared" si="95"/>
      </c>
      <c r="Y517" s="50"/>
      <c r="AC517" s="7"/>
      <c r="AD517" s="7"/>
      <c r="AE517" s="50"/>
    </row>
    <row r="518" spans="1:31" ht="12.75">
      <c r="A518" s="42">
        <f t="shared" si="96"/>
        <v>511</v>
      </c>
      <c r="C518" s="52"/>
      <c r="D518" s="35"/>
      <c r="E518" s="35"/>
      <c r="F518" s="35"/>
      <c r="G518" s="35"/>
      <c r="H518" s="36"/>
      <c r="I518" s="46"/>
      <c r="K518" s="47">
        <f t="shared" si="97"/>
      </c>
      <c r="M518" s="29">
        <f t="shared" si="98"/>
      </c>
      <c r="N518" s="108">
        <f t="shared" si="103"/>
      </c>
      <c r="O518" s="108">
        <f t="shared" si="104"/>
      </c>
      <c r="P518" s="27">
        <f t="shared" si="99"/>
        <v>511</v>
      </c>
      <c r="Q518" s="53">
        <f t="shared" si="101"/>
      </c>
      <c r="R518" s="54">
        <f t="shared" si="102"/>
      </c>
      <c r="S518" s="55">
        <f t="shared" si="100"/>
      </c>
      <c r="T518" s="53">
        <f t="shared" si="92"/>
      </c>
      <c r="U518" s="53">
        <f t="shared" si="93"/>
      </c>
      <c r="V518" s="53">
        <f t="shared" si="94"/>
      </c>
      <c r="X518" s="56">
        <f t="shared" si="95"/>
      </c>
      <c r="Y518" s="50"/>
      <c r="AC518" s="7"/>
      <c r="AD518" s="7"/>
      <c r="AE518" s="50"/>
    </row>
    <row r="519" spans="1:31" ht="12.75">
      <c r="A519" s="42">
        <f t="shared" si="96"/>
        <v>512</v>
      </c>
      <c r="C519" s="52"/>
      <c r="D519" s="35"/>
      <c r="E519" s="35"/>
      <c r="F519" s="35"/>
      <c r="G519" s="35"/>
      <c r="H519" s="36"/>
      <c r="I519" s="46"/>
      <c r="K519" s="47">
        <f t="shared" si="97"/>
      </c>
      <c r="M519" s="29">
        <f t="shared" si="98"/>
      </c>
      <c r="N519" s="108">
        <f t="shared" si="103"/>
      </c>
      <c r="O519" s="108">
        <f t="shared" si="104"/>
      </c>
      <c r="P519" s="27">
        <f t="shared" si="99"/>
        <v>512</v>
      </c>
      <c r="Q519" s="53">
        <f t="shared" si="101"/>
      </c>
      <c r="R519" s="54">
        <f t="shared" si="102"/>
      </c>
      <c r="S519" s="55">
        <f t="shared" si="100"/>
      </c>
      <c r="T519" s="53">
        <f t="shared" si="92"/>
      </c>
      <c r="U519" s="53">
        <f t="shared" si="93"/>
      </c>
      <c r="V519" s="53">
        <f t="shared" si="94"/>
      </c>
      <c r="X519" s="56">
        <f t="shared" si="95"/>
      </c>
      <c r="Y519" s="50"/>
      <c r="AC519" s="7"/>
      <c r="AD519" s="7"/>
      <c r="AE519" s="50"/>
    </row>
    <row r="520" spans="1:31" ht="12.75">
      <c r="A520" s="42">
        <f t="shared" si="96"/>
        <v>513</v>
      </c>
      <c r="C520" s="52"/>
      <c r="D520" s="35"/>
      <c r="E520" s="35"/>
      <c r="F520" s="35"/>
      <c r="G520" s="35"/>
      <c r="H520" s="36"/>
      <c r="I520" s="46"/>
      <c r="K520" s="47">
        <f t="shared" si="97"/>
      </c>
      <c r="M520" s="29">
        <f t="shared" si="98"/>
      </c>
      <c r="N520" s="108">
        <f t="shared" si="103"/>
      </c>
      <c r="O520" s="108">
        <f t="shared" si="104"/>
      </c>
      <c r="P520" s="27">
        <f t="shared" si="99"/>
        <v>513</v>
      </c>
      <c r="Q520" s="53">
        <f t="shared" si="101"/>
      </c>
      <c r="R520" s="54">
        <f t="shared" si="102"/>
      </c>
      <c r="S520" s="55">
        <f t="shared" si="100"/>
      </c>
      <c r="T520" s="53">
        <f t="shared" si="92"/>
      </c>
      <c r="U520" s="53">
        <f t="shared" si="93"/>
      </c>
      <c r="V520" s="53">
        <f t="shared" si="94"/>
      </c>
      <c r="X520" s="56">
        <f t="shared" si="95"/>
      </c>
      <c r="Y520" s="50"/>
      <c r="AC520" s="7"/>
      <c r="AD520" s="7"/>
      <c r="AE520" s="50"/>
    </row>
    <row r="521" spans="1:31" ht="12.75">
      <c r="A521" s="42">
        <f t="shared" si="96"/>
        <v>514</v>
      </c>
      <c r="C521" s="52"/>
      <c r="D521" s="35"/>
      <c r="E521" s="35"/>
      <c r="F521" s="35"/>
      <c r="G521" s="35"/>
      <c r="H521" s="36"/>
      <c r="I521" s="46"/>
      <c r="K521" s="47">
        <f t="shared" si="97"/>
      </c>
      <c r="M521" s="29">
        <f t="shared" si="98"/>
      </c>
      <c r="N521" s="108">
        <f t="shared" si="103"/>
      </c>
      <c r="O521" s="108">
        <f t="shared" si="104"/>
      </c>
      <c r="P521" s="27">
        <f t="shared" si="99"/>
        <v>514</v>
      </c>
      <c r="Q521" s="53">
        <f t="shared" si="101"/>
      </c>
      <c r="R521" s="54">
        <f t="shared" si="102"/>
      </c>
      <c r="S521" s="55">
        <f t="shared" si="100"/>
      </c>
      <c r="T521" s="53">
        <f aca="true" t="shared" si="105" ref="T521:T557">IF($X521&lt;&gt;"",(1-T$4)*T520+T$4*$X521,"")</f>
      </c>
      <c r="U521" s="53">
        <f aca="true" t="shared" si="106" ref="U521:U557">IF($X521&lt;&gt;"",(1-U$4)*U520+U$4*$X521,"")</f>
      </c>
      <c r="V521" s="53">
        <f aca="true" t="shared" si="107" ref="V521:V557">IF($X521&lt;&gt;"",(1-V$4)*V520+V$4*$X521,"")</f>
      </c>
      <c r="X521" s="56">
        <f aca="true" t="shared" si="108" ref="X521:X557">IF(I521="","",IF(I521&lt;&gt;0,I521,I520))</f>
      </c>
      <c r="Y521" s="50"/>
      <c r="AC521" s="7"/>
      <c r="AD521" s="7"/>
      <c r="AE521" s="50"/>
    </row>
    <row r="522" spans="1:31" ht="12.75">
      <c r="A522" s="42">
        <f aca="true" t="shared" si="109" ref="A522:A557">1+A521</f>
        <v>515</v>
      </c>
      <c r="C522" s="52"/>
      <c r="D522" s="35"/>
      <c r="E522" s="35"/>
      <c r="F522" s="35"/>
      <c r="G522" s="35"/>
      <c r="H522" s="36"/>
      <c r="I522" s="46"/>
      <c r="K522" s="47">
        <f aca="true" t="shared" si="110" ref="K522:K557">IF(G522&lt;&gt;"",I522/I521-1,"")</f>
      </c>
      <c r="M522" s="29">
        <f aca="true" t="shared" si="111" ref="M522:M557">IF(G522&lt;&gt;"",IF(K522&gt;0,1,0),"")</f>
      </c>
      <c r="N522" s="108">
        <f t="shared" si="103"/>
      </c>
      <c r="O522" s="108">
        <f t="shared" si="104"/>
      </c>
      <c r="P522" s="27">
        <f aca="true" t="shared" si="112" ref="P522:P557">1+P521</f>
        <v>515</v>
      </c>
      <c r="Q522" s="53">
        <f t="shared" si="101"/>
      </c>
      <c r="R522" s="54">
        <f t="shared" si="102"/>
      </c>
      <c r="S522" s="55">
        <f t="shared" si="100"/>
      </c>
      <c r="T522" s="53">
        <f t="shared" si="105"/>
      </c>
      <c r="U522" s="53">
        <f t="shared" si="106"/>
      </c>
      <c r="V522" s="53">
        <f t="shared" si="107"/>
      </c>
      <c r="X522" s="56">
        <f t="shared" si="108"/>
      </c>
      <c r="Y522" s="50"/>
      <c r="AC522" s="7"/>
      <c r="AD522" s="7"/>
      <c r="AE522" s="50"/>
    </row>
    <row r="523" spans="1:31" ht="12.75">
      <c r="A523" s="42">
        <f t="shared" si="109"/>
        <v>516</v>
      </c>
      <c r="C523" s="52"/>
      <c r="D523" s="35"/>
      <c r="E523" s="35"/>
      <c r="F523" s="35"/>
      <c r="G523" s="35"/>
      <c r="H523" s="36"/>
      <c r="I523" s="46"/>
      <c r="K523" s="47">
        <f t="shared" si="110"/>
      </c>
      <c r="M523" s="29">
        <f t="shared" si="111"/>
      </c>
      <c r="N523" s="108">
        <f t="shared" si="103"/>
      </c>
      <c r="O523" s="108">
        <f t="shared" si="104"/>
      </c>
      <c r="P523" s="27">
        <f t="shared" si="112"/>
        <v>516</v>
      </c>
      <c r="Q523" s="53">
        <f t="shared" si="101"/>
      </c>
      <c r="R523" s="54">
        <f t="shared" si="102"/>
      </c>
      <c r="S523" s="55">
        <f t="shared" si="100"/>
      </c>
      <c r="T523" s="53">
        <f t="shared" si="105"/>
      </c>
      <c r="U523" s="53">
        <f t="shared" si="106"/>
      </c>
      <c r="V523" s="53">
        <f t="shared" si="107"/>
      </c>
      <c r="X523" s="56">
        <f t="shared" si="108"/>
      </c>
      <c r="Y523" s="50"/>
      <c r="AC523" s="7"/>
      <c r="AD523" s="7"/>
      <c r="AE523" s="50"/>
    </row>
    <row r="524" spans="1:31" ht="12.75">
      <c r="A524" s="42">
        <f t="shared" si="109"/>
        <v>517</v>
      </c>
      <c r="C524" s="52"/>
      <c r="D524" s="35"/>
      <c r="E524" s="35"/>
      <c r="F524" s="35"/>
      <c r="G524" s="35"/>
      <c r="H524" s="36"/>
      <c r="I524" s="46"/>
      <c r="K524" s="47">
        <f t="shared" si="110"/>
      </c>
      <c r="M524" s="29">
        <f t="shared" si="111"/>
      </c>
      <c r="N524" s="108">
        <f t="shared" si="103"/>
      </c>
      <c r="O524" s="108">
        <f t="shared" si="104"/>
      </c>
      <c r="P524" s="27">
        <f t="shared" si="112"/>
        <v>517</v>
      </c>
      <c r="Q524" s="53">
        <f t="shared" si="101"/>
      </c>
      <c r="R524" s="54">
        <f t="shared" si="102"/>
      </c>
      <c r="S524" s="55">
        <f t="shared" si="100"/>
      </c>
      <c r="T524" s="53">
        <f t="shared" si="105"/>
      </c>
      <c r="U524" s="53">
        <f t="shared" si="106"/>
      </c>
      <c r="V524" s="53">
        <f t="shared" si="107"/>
      </c>
      <c r="X524" s="56">
        <f t="shared" si="108"/>
      </c>
      <c r="Y524" s="50"/>
      <c r="AC524" s="7"/>
      <c r="AD524" s="7"/>
      <c r="AE524" s="50"/>
    </row>
    <row r="525" spans="1:31" ht="12.75">
      <c r="A525" s="42">
        <f t="shared" si="109"/>
        <v>518</v>
      </c>
      <c r="C525" s="52"/>
      <c r="D525" s="35"/>
      <c r="E525" s="35"/>
      <c r="F525" s="35"/>
      <c r="G525" s="35"/>
      <c r="H525" s="36"/>
      <c r="I525" s="46"/>
      <c r="K525" s="47">
        <f t="shared" si="110"/>
      </c>
      <c r="M525" s="29">
        <f t="shared" si="111"/>
      </c>
      <c r="N525" s="108">
        <f t="shared" si="103"/>
      </c>
      <c r="O525" s="108">
        <f t="shared" si="104"/>
      </c>
      <c r="P525" s="27">
        <f t="shared" si="112"/>
        <v>518</v>
      </c>
      <c r="Q525" s="53">
        <f t="shared" si="101"/>
      </c>
      <c r="R525" s="54">
        <f t="shared" si="102"/>
      </c>
      <c r="S525" s="55">
        <f t="shared" si="100"/>
      </c>
      <c r="T525" s="53">
        <f t="shared" si="105"/>
      </c>
      <c r="U525" s="53">
        <f t="shared" si="106"/>
      </c>
      <c r="V525" s="53">
        <f t="shared" si="107"/>
      </c>
      <c r="X525" s="56">
        <f t="shared" si="108"/>
      </c>
      <c r="Y525" s="50"/>
      <c r="AC525" s="7"/>
      <c r="AD525" s="7"/>
      <c r="AE525" s="50"/>
    </row>
    <row r="526" spans="1:31" ht="12.75">
      <c r="A526" s="42">
        <f t="shared" si="109"/>
        <v>519</v>
      </c>
      <c r="C526" s="52"/>
      <c r="D526" s="35"/>
      <c r="E526" s="35"/>
      <c r="F526" s="35"/>
      <c r="G526" s="35"/>
      <c r="H526" s="36"/>
      <c r="I526" s="46"/>
      <c r="K526" s="47">
        <f t="shared" si="110"/>
      </c>
      <c r="M526" s="29">
        <f t="shared" si="111"/>
      </c>
      <c r="N526" s="108">
        <f t="shared" si="103"/>
      </c>
      <c r="O526" s="108">
        <f t="shared" si="104"/>
      </c>
      <c r="P526" s="27">
        <f t="shared" si="112"/>
        <v>519</v>
      </c>
      <c r="Q526" s="53">
        <f t="shared" si="101"/>
      </c>
      <c r="R526" s="54">
        <f t="shared" si="102"/>
      </c>
      <c r="S526" s="55">
        <f t="shared" si="100"/>
      </c>
      <c r="T526" s="53">
        <f t="shared" si="105"/>
      </c>
      <c r="U526" s="53">
        <f t="shared" si="106"/>
      </c>
      <c r="V526" s="53">
        <f t="shared" si="107"/>
      </c>
      <c r="X526" s="56">
        <f t="shared" si="108"/>
      </c>
      <c r="Y526" s="50"/>
      <c r="AC526" s="7"/>
      <c r="AD526" s="7"/>
      <c r="AE526" s="50"/>
    </row>
    <row r="527" spans="1:31" ht="12.75">
      <c r="A527" s="42">
        <f t="shared" si="109"/>
        <v>520</v>
      </c>
      <c r="C527" s="52"/>
      <c r="D527" s="35"/>
      <c r="E527" s="35"/>
      <c r="F527" s="35"/>
      <c r="G527" s="35"/>
      <c r="H527" s="36"/>
      <c r="I527" s="46"/>
      <c r="K527" s="47">
        <f t="shared" si="110"/>
      </c>
      <c r="M527" s="29">
        <f t="shared" si="111"/>
      </c>
      <c r="N527" s="108">
        <f t="shared" si="103"/>
      </c>
      <c r="O527" s="108">
        <f t="shared" si="104"/>
      </c>
      <c r="P527" s="27">
        <f t="shared" si="112"/>
        <v>520</v>
      </c>
      <c r="Q527" s="53">
        <f t="shared" si="101"/>
      </c>
      <c r="R527" s="54">
        <f t="shared" si="102"/>
      </c>
      <c r="S527" s="55">
        <f t="shared" si="100"/>
      </c>
      <c r="T527" s="53">
        <f t="shared" si="105"/>
      </c>
      <c r="U527" s="53">
        <f t="shared" si="106"/>
      </c>
      <c r="V527" s="53">
        <f t="shared" si="107"/>
      </c>
      <c r="X527" s="56">
        <f t="shared" si="108"/>
      </c>
      <c r="Y527" s="50"/>
      <c r="AC527" s="7"/>
      <c r="AD527" s="7"/>
      <c r="AE527" s="50"/>
    </row>
    <row r="528" spans="1:31" ht="12.75">
      <c r="A528" s="42">
        <f t="shared" si="109"/>
        <v>521</v>
      </c>
      <c r="C528" s="52"/>
      <c r="D528" s="35"/>
      <c r="E528" s="35"/>
      <c r="F528" s="35"/>
      <c r="G528" s="35"/>
      <c r="H528" s="36"/>
      <c r="I528" s="46"/>
      <c r="K528" s="47">
        <f t="shared" si="110"/>
      </c>
      <c r="M528" s="29">
        <f t="shared" si="111"/>
      </c>
      <c r="N528" s="108">
        <f t="shared" si="103"/>
      </c>
      <c r="O528" s="108">
        <f t="shared" si="104"/>
      </c>
      <c r="P528" s="27">
        <f t="shared" si="112"/>
        <v>521</v>
      </c>
      <c r="Q528" s="53">
        <f t="shared" si="101"/>
      </c>
      <c r="R528" s="54">
        <f t="shared" si="102"/>
      </c>
      <c r="S528" s="55">
        <f t="shared" si="100"/>
      </c>
      <c r="T528" s="53">
        <f t="shared" si="105"/>
      </c>
      <c r="U528" s="53">
        <f t="shared" si="106"/>
      </c>
      <c r="V528" s="53">
        <f t="shared" si="107"/>
      </c>
      <c r="X528" s="56">
        <f t="shared" si="108"/>
      </c>
      <c r="Y528" s="50"/>
      <c r="AC528" s="7"/>
      <c r="AD528" s="7"/>
      <c r="AE528" s="50"/>
    </row>
    <row r="529" spans="1:31" ht="12.75">
      <c r="A529" s="42">
        <f t="shared" si="109"/>
        <v>522</v>
      </c>
      <c r="C529" s="52"/>
      <c r="D529" s="35"/>
      <c r="E529" s="35"/>
      <c r="F529" s="35"/>
      <c r="G529" s="35"/>
      <c r="H529" s="36"/>
      <c r="I529" s="46"/>
      <c r="K529" s="47">
        <f t="shared" si="110"/>
      </c>
      <c r="M529" s="29">
        <f t="shared" si="111"/>
      </c>
      <c r="N529" s="108">
        <f t="shared" si="103"/>
      </c>
      <c r="O529" s="108">
        <f t="shared" si="104"/>
      </c>
      <c r="P529" s="27">
        <f t="shared" si="112"/>
        <v>522</v>
      </c>
      <c r="Q529" s="53">
        <f t="shared" si="101"/>
      </c>
      <c r="R529" s="54">
        <f t="shared" si="102"/>
      </c>
      <c r="S529" s="55">
        <f aca="true" t="shared" si="113" ref="S529:S557">IF($X529&lt;&gt;"",Q529-R529,"")</f>
      </c>
      <c r="T529" s="53">
        <f t="shared" si="105"/>
      </c>
      <c r="U529" s="53">
        <f t="shared" si="106"/>
      </c>
      <c r="V529" s="53">
        <f t="shared" si="107"/>
      </c>
      <c r="X529" s="56">
        <f t="shared" si="108"/>
      </c>
      <c r="Y529" s="50"/>
      <c r="AC529" s="7"/>
      <c r="AD529" s="7"/>
      <c r="AE529" s="50"/>
    </row>
    <row r="530" spans="1:31" ht="12.75">
      <c r="A530" s="42">
        <f t="shared" si="109"/>
        <v>523</v>
      </c>
      <c r="C530" s="52"/>
      <c r="D530" s="35"/>
      <c r="E530" s="35"/>
      <c r="F530" s="35"/>
      <c r="G530" s="35"/>
      <c r="H530" s="36"/>
      <c r="I530" s="46"/>
      <c r="K530" s="47">
        <f t="shared" si="110"/>
      </c>
      <c r="M530" s="29">
        <f t="shared" si="111"/>
      </c>
      <c r="N530" s="108">
        <f t="shared" si="103"/>
      </c>
      <c r="O530" s="108">
        <f t="shared" si="104"/>
      </c>
      <c r="P530" s="27">
        <f t="shared" si="112"/>
        <v>523</v>
      </c>
      <c r="Q530" s="53">
        <f t="shared" si="101"/>
      </c>
      <c r="R530" s="54">
        <f t="shared" si="102"/>
      </c>
      <c r="S530" s="55">
        <f t="shared" si="113"/>
      </c>
      <c r="T530" s="53">
        <f t="shared" si="105"/>
      </c>
      <c r="U530" s="53">
        <f t="shared" si="106"/>
      </c>
      <c r="V530" s="53">
        <f t="shared" si="107"/>
      </c>
      <c r="X530" s="56">
        <f t="shared" si="108"/>
      </c>
      <c r="Y530" s="50"/>
      <c r="AC530" s="7"/>
      <c r="AD530" s="7"/>
      <c r="AE530" s="50"/>
    </row>
    <row r="531" spans="1:31" ht="12.75">
      <c r="A531" s="42">
        <f t="shared" si="109"/>
        <v>524</v>
      </c>
      <c r="C531" s="52"/>
      <c r="D531" s="35"/>
      <c r="E531" s="35"/>
      <c r="F531" s="35"/>
      <c r="G531" s="35"/>
      <c r="H531" s="36"/>
      <c r="I531" s="46"/>
      <c r="K531" s="47">
        <f t="shared" si="110"/>
      </c>
      <c r="M531" s="29">
        <f t="shared" si="111"/>
      </c>
      <c r="N531" s="108">
        <f t="shared" si="103"/>
      </c>
      <c r="O531" s="108">
        <f t="shared" si="104"/>
      </c>
      <c r="P531" s="27">
        <f t="shared" si="112"/>
        <v>524</v>
      </c>
      <c r="Q531" s="53">
        <f t="shared" si="101"/>
      </c>
      <c r="R531" s="54">
        <f t="shared" si="102"/>
      </c>
      <c r="S531" s="55">
        <f t="shared" si="113"/>
      </c>
      <c r="T531" s="53">
        <f t="shared" si="105"/>
      </c>
      <c r="U531" s="53">
        <f t="shared" si="106"/>
      </c>
      <c r="V531" s="53">
        <f t="shared" si="107"/>
      </c>
      <c r="X531" s="56">
        <f t="shared" si="108"/>
      </c>
      <c r="Y531" s="50"/>
      <c r="AC531" s="7"/>
      <c r="AD531" s="7"/>
      <c r="AE531" s="50"/>
    </row>
    <row r="532" spans="1:31" ht="12.75">
      <c r="A532" s="42">
        <f t="shared" si="109"/>
        <v>525</v>
      </c>
      <c r="C532" s="52"/>
      <c r="D532" s="35"/>
      <c r="E532" s="35"/>
      <c r="F532" s="35"/>
      <c r="G532" s="35"/>
      <c r="H532" s="36"/>
      <c r="I532" s="46"/>
      <c r="K532" s="47">
        <f t="shared" si="110"/>
      </c>
      <c r="M532" s="29">
        <f t="shared" si="111"/>
      </c>
      <c r="N532" s="108">
        <f t="shared" si="103"/>
      </c>
      <c r="O532" s="108">
        <f t="shared" si="104"/>
      </c>
      <c r="P532" s="27">
        <f t="shared" si="112"/>
        <v>525</v>
      </c>
      <c r="Q532" s="53">
        <f t="shared" si="101"/>
      </c>
      <c r="R532" s="54">
        <f t="shared" si="102"/>
      </c>
      <c r="S532" s="55">
        <f t="shared" si="113"/>
      </c>
      <c r="T532" s="53">
        <f t="shared" si="105"/>
      </c>
      <c r="U532" s="53">
        <f t="shared" si="106"/>
      </c>
      <c r="V532" s="53">
        <f t="shared" si="107"/>
      </c>
      <c r="X532" s="56">
        <f t="shared" si="108"/>
      </c>
      <c r="Y532" s="50"/>
      <c r="AC532" s="7"/>
      <c r="AD532" s="7"/>
      <c r="AE532" s="50"/>
    </row>
    <row r="533" spans="1:31" ht="12.75">
      <c r="A533" s="42">
        <f t="shared" si="109"/>
        <v>526</v>
      </c>
      <c r="C533" s="52"/>
      <c r="D533" s="35"/>
      <c r="E533" s="35"/>
      <c r="F533" s="35"/>
      <c r="G533" s="35"/>
      <c r="H533" s="36"/>
      <c r="I533" s="46"/>
      <c r="K533" s="47">
        <f t="shared" si="110"/>
      </c>
      <c r="M533" s="29">
        <f t="shared" si="111"/>
      </c>
      <c r="N533" s="108">
        <f t="shared" si="103"/>
      </c>
      <c r="O533" s="108">
        <f t="shared" si="104"/>
      </c>
      <c r="P533" s="27">
        <f t="shared" si="112"/>
        <v>526</v>
      </c>
      <c r="Q533" s="53">
        <f t="shared" si="101"/>
      </c>
      <c r="R533" s="54">
        <f t="shared" si="102"/>
      </c>
      <c r="S533" s="55">
        <f t="shared" si="113"/>
      </c>
      <c r="T533" s="53">
        <f t="shared" si="105"/>
      </c>
      <c r="U533" s="53">
        <f t="shared" si="106"/>
      </c>
      <c r="V533" s="53">
        <f t="shared" si="107"/>
      </c>
      <c r="X533" s="56">
        <f t="shared" si="108"/>
      </c>
      <c r="Y533" s="50"/>
      <c r="AC533" s="7"/>
      <c r="AD533" s="7"/>
      <c r="AE533" s="50"/>
    </row>
    <row r="534" spans="1:31" ht="12.75">
      <c r="A534" s="42">
        <f t="shared" si="109"/>
        <v>527</v>
      </c>
      <c r="C534" s="52"/>
      <c r="D534" s="35"/>
      <c r="E534" s="35"/>
      <c r="F534" s="35"/>
      <c r="G534" s="35"/>
      <c r="H534" s="36"/>
      <c r="I534" s="46"/>
      <c r="K534" s="47">
        <f t="shared" si="110"/>
      </c>
      <c r="M534" s="29">
        <f t="shared" si="111"/>
      </c>
      <c r="N534" s="108">
        <f t="shared" si="103"/>
      </c>
      <c r="O534" s="108">
        <f t="shared" si="104"/>
      </c>
      <c r="P534" s="27">
        <f t="shared" si="112"/>
        <v>527</v>
      </c>
      <c r="Q534" s="53">
        <f t="shared" si="101"/>
      </c>
      <c r="R534" s="54">
        <f t="shared" si="102"/>
      </c>
      <c r="S534" s="55">
        <f t="shared" si="113"/>
      </c>
      <c r="T534" s="53">
        <f t="shared" si="105"/>
      </c>
      <c r="U534" s="53">
        <f t="shared" si="106"/>
      </c>
      <c r="V534" s="53">
        <f t="shared" si="107"/>
      </c>
      <c r="X534" s="56">
        <f t="shared" si="108"/>
      </c>
      <c r="Y534" s="50"/>
      <c r="AC534" s="7"/>
      <c r="AD534" s="7"/>
      <c r="AE534" s="50"/>
    </row>
    <row r="535" spans="1:31" ht="12.75">
      <c r="A535" s="42">
        <f t="shared" si="109"/>
        <v>528</v>
      </c>
      <c r="C535" s="52"/>
      <c r="D535" s="35"/>
      <c r="E535" s="35"/>
      <c r="F535" s="35"/>
      <c r="G535" s="35"/>
      <c r="H535" s="36"/>
      <c r="I535" s="46"/>
      <c r="K535" s="47">
        <f t="shared" si="110"/>
      </c>
      <c r="M535" s="29">
        <f t="shared" si="111"/>
      </c>
      <c r="N535" s="108">
        <f t="shared" si="103"/>
      </c>
      <c r="O535" s="108">
        <f t="shared" si="104"/>
      </c>
      <c r="P535" s="27">
        <f t="shared" si="112"/>
        <v>528</v>
      </c>
      <c r="Q535" s="53">
        <f t="shared" si="101"/>
      </c>
      <c r="R535" s="54">
        <f t="shared" si="102"/>
      </c>
      <c r="S535" s="55">
        <f t="shared" si="113"/>
      </c>
      <c r="T535" s="53">
        <f t="shared" si="105"/>
      </c>
      <c r="U535" s="53">
        <f t="shared" si="106"/>
      </c>
      <c r="V535" s="53">
        <f t="shared" si="107"/>
      </c>
      <c r="X535" s="56">
        <f t="shared" si="108"/>
      </c>
      <c r="Y535" s="50"/>
      <c r="AC535" s="7"/>
      <c r="AD535" s="7"/>
      <c r="AE535" s="50"/>
    </row>
    <row r="536" spans="1:31" ht="12.75">
      <c r="A536" s="42">
        <f t="shared" si="109"/>
        <v>529</v>
      </c>
      <c r="C536" s="52"/>
      <c r="D536" s="35"/>
      <c r="E536" s="35"/>
      <c r="F536" s="35"/>
      <c r="G536" s="35"/>
      <c r="H536" s="36"/>
      <c r="I536" s="46"/>
      <c r="K536" s="47">
        <f t="shared" si="110"/>
      </c>
      <c r="M536" s="29">
        <f t="shared" si="111"/>
      </c>
      <c r="N536" s="108">
        <f t="shared" si="103"/>
      </c>
      <c r="O536" s="108">
        <f t="shared" si="104"/>
      </c>
      <c r="P536" s="27">
        <f t="shared" si="112"/>
        <v>529</v>
      </c>
      <c r="Q536" s="53">
        <f t="shared" si="101"/>
      </c>
      <c r="R536" s="54">
        <f t="shared" si="102"/>
      </c>
      <c r="S536" s="55">
        <f t="shared" si="113"/>
      </c>
      <c r="T536" s="53">
        <f t="shared" si="105"/>
      </c>
      <c r="U536" s="53">
        <f t="shared" si="106"/>
      </c>
      <c r="V536" s="53">
        <f t="shared" si="107"/>
      </c>
      <c r="X536" s="56">
        <f t="shared" si="108"/>
      </c>
      <c r="Y536" s="50"/>
      <c r="AC536" s="7"/>
      <c r="AD536" s="7"/>
      <c r="AE536" s="50"/>
    </row>
    <row r="537" spans="1:31" ht="12.75">
      <c r="A537" s="42">
        <f t="shared" si="109"/>
        <v>530</v>
      </c>
      <c r="C537" s="52"/>
      <c r="D537" s="35"/>
      <c r="E537" s="35"/>
      <c r="F537" s="35"/>
      <c r="G537" s="35"/>
      <c r="H537" s="36"/>
      <c r="I537" s="46"/>
      <c r="K537" s="47">
        <f t="shared" si="110"/>
      </c>
      <c r="M537" s="29">
        <f t="shared" si="111"/>
      </c>
      <c r="N537" s="108">
        <f t="shared" si="103"/>
      </c>
      <c r="O537" s="108">
        <f t="shared" si="104"/>
      </c>
      <c r="P537" s="27">
        <f t="shared" si="112"/>
        <v>530</v>
      </c>
      <c r="Q537" s="53">
        <f t="shared" si="101"/>
      </c>
      <c r="R537" s="54">
        <f t="shared" si="102"/>
      </c>
      <c r="S537" s="55">
        <f t="shared" si="113"/>
      </c>
      <c r="T537" s="53">
        <f t="shared" si="105"/>
      </c>
      <c r="U537" s="53">
        <f t="shared" si="106"/>
      </c>
      <c r="V537" s="53">
        <f t="shared" si="107"/>
      </c>
      <c r="X537" s="56">
        <f t="shared" si="108"/>
      </c>
      <c r="Y537" s="50"/>
      <c r="AC537" s="7"/>
      <c r="AD537" s="7"/>
      <c r="AE537" s="50"/>
    </row>
    <row r="538" spans="1:31" ht="12.75">
      <c r="A538" s="42">
        <f t="shared" si="109"/>
        <v>531</v>
      </c>
      <c r="C538" s="52"/>
      <c r="D538" s="35"/>
      <c r="E538" s="35"/>
      <c r="F538" s="35"/>
      <c r="G538" s="35"/>
      <c r="H538" s="36"/>
      <c r="I538" s="46"/>
      <c r="K538" s="47">
        <f t="shared" si="110"/>
      </c>
      <c r="M538" s="29">
        <f t="shared" si="111"/>
      </c>
      <c r="N538" s="108">
        <f t="shared" si="103"/>
      </c>
      <c r="O538" s="108">
        <f t="shared" si="104"/>
      </c>
      <c r="P538" s="27">
        <f t="shared" si="112"/>
        <v>531</v>
      </c>
      <c r="Q538" s="53">
        <f t="shared" si="101"/>
      </c>
      <c r="R538" s="54">
        <f t="shared" si="102"/>
      </c>
      <c r="S538" s="55">
        <f t="shared" si="113"/>
      </c>
      <c r="T538" s="53">
        <f t="shared" si="105"/>
      </c>
      <c r="U538" s="53">
        <f t="shared" si="106"/>
      </c>
      <c r="V538" s="53">
        <f t="shared" si="107"/>
      </c>
      <c r="X538" s="56">
        <f t="shared" si="108"/>
      </c>
      <c r="Y538" s="50"/>
      <c r="AC538" s="7"/>
      <c r="AD538" s="7"/>
      <c r="AE538" s="50"/>
    </row>
    <row r="539" spans="1:31" ht="12.75">
      <c r="A539" s="42">
        <f t="shared" si="109"/>
        <v>532</v>
      </c>
      <c r="C539" s="52"/>
      <c r="D539" s="35"/>
      <c r="E539" s="35"/>
      <c r="F539" s="35"/>
      <c r="G539" s="35"/>
      <c r="H539" s="36"/>
      <c r="I539" s="46"/>
      <c r="K539" s="47">
        <f t="shared" si="110"/>
      </c>
      <c r="M539" s="29">
        <f t="shared" si="111"/>
      </c>
      <c r="N539" s="108">
        <f t="shared" si="103"/>
      </c>
      <c r="O539" s="108">
        <f t="shared" si="104"/>
      </c>
      <c r="P539" s="27">
        <f t="shared" si="112"/>
        <v>532</v>
      </c>
      <c r="Q539" s="53">
        <f t="shared" si="101"/>
      </c>
      <c r="R539" s="54">
        <f t="shared" si="102"/>
      </c>
      <c r="S539" s="55">
        <f t="shared" si="113"/>
      </c>
      <c r="T539" s="53">
        <f t="shared" si="105"/>
      </c>
      <c r="U539" s="53">
        <f t="shared" si="106"/>
      </c>
      <c r="V539" s="53">
        <f t="shared" si="107"/>
      </c>
      <c r="X539" s="56">
        <f t="shared" si="108"/>
      </c>
      <c r="Y539" s="50"/>
      <c r="AC539" s="7"/>
      <c r="AD539" s="7"/>
      <c r="AE539" s="50"/>
    </row>
    <row r="540" spans="1:31" ht="12.75">
      <c r="A540" s="42">
        <f t="shared" si="109"/>
        <v>533</v>
      </c>
      <c r="C540" s="52"/>
      <c r="D540" s="35"/>
      <c r="E540" s="35"/>
      <c r="F540" s="35"/>
      <c r="G540" s="35"/>
      <c r="H540" s="36"/>
      <c r="I540" s="46"/>
      <c r="K540" s="47">
        <f t="shared" si="110"/>
      </c>
      <c r="M540" s="29">
        <f t="shared" si="111"/>
      </c>
      <c r="N540" s="108">
        <f t="shared" si="103"/>
      </c>
      <c r="O540" s="108">
        <f t="shared" si="104"/>
      </c>
      <c r="P540" s="27">
        <f t="shared" si="112"/>
        <v>533</v>
      </c>
      <c r="Q540" s="53">
        <f t="shared" si="101"/>
      </c>
      <c r="R540" s="54">
        <f t="shared" si="102"/>
      </c>
      <c r="S540" s="55">
        <f t="shared" si="113"/>
      </c>
      <c r="T540" s="53">
        <f t="shared" si="105"/>
      </c>
      <c r="U540" s="53">
        <f t="shared" si="106"/>
      </c>
      <c r="V540" s="53">
        <f t="shared" si="107"/>
      </c>
      <c r="X540" s="56">
        <f t="shared" si="108"/>
      </c>
      <c r="Y540" s="50"/>
      <c r="AC540" s="7"/>
      <c r="AD540" s="7"/>
      <c r="AE540" s="50"/>
    </row>
    <row r="541" spans="1:31" ht="12.75">
      <c r="A541" s="42">
        <f t="shared" si="109"/>
        <v>534</v>
      </c>
      <c r="C541" s="52"/>
      <c r="D541" s="35"/>
      <c r="E541" s="35"/>
      <c r="F541" s="35"/>
      <c r="G541" s="35"/>
      <c r="H541" s="36"/>
      <c r="I541" s="46"/>
      <c r="K541" s="47">
        <f t="shared" si="110"/>
      </c>
      <c r="M541" s="29">
        <f t="shared" si="111"/>
      </c>
      <c r="N541" s="108">
        <f t="shared" si="103"/>
      </c>
      <c r="O541" s="108">
        <f t="shared" si="104"/>
      </c>
      <c r="P541" s="27">
        <f t="shared" si="112"/>
        <v>534</v>
      </c>
      <c r="Q541" s="53">
        <f t="shared" si="101"/>
      </c>
      <c r="R541" s="54">
        <f t="shared" si="102"/>
      </c>
      <c r="S541" s="55">
        <f t="shared" si="113"/>
      </c>
      <c r="T541" s="53">
        <f t="shared" si="105"/>
      </c>
      <c r="U541" s="53">
        <f t="shared" si="106"/>
      </c>
      <c r="V541" s="53">
        <f t="shared" si="107"/>
      </c>
      <c r="X541" s="56">
        <f t="shared" si="108"/>
      </c>
      <c r="Y541" s="50"/>
      <c r="AC541" s="7"/>
      <c r="AD541" s="7"/>
      <c r="AE541" s="50"/>
    </row>
    <row r="542" spans="1:31" ht="12.75">
      <c r="A542" s="42">
        <f t="shared" si="109"/>
        <v>535</v>
      </c>
      <c r="C542" s="52"/>
      <c r="D542" s="35"/>
      <c r="E542" s="35"/>
      <c r="F542" s="35"/>
      <c r="G542" s="35"/>
      <c r="H542" s="36"/>
      <c r="I542" s="46"/>
      <c r="K542" s="47">
        <f t="shared" si="110"/>
      </c>
      <c r="M542" s="29">
        <f t="shared" si="111"/>
      </c>
      <c r="N542" s="108">
        <f t="shared" si="103"/>
      </c>
      <c r="O542" s="108">
        <f t="shared" si="104"/>
      </c>
      <c r="P542" s="27">
        <f t="shared" si="112"/>
        <v>535</v>
      </c>
      <c r="Q542" s="53">
        <f aca="true" t="shared" si="114" ref="Q542:Q557">IF($X542&lt;&gt;"",(1-Q$5)*Q541+Q$5*$X542,"")</f>
      </c>
      <c r="R542" s="54">
        <f aca="true" t="shared" si="115" ref="R542:R557">IF($X542&lt;&gt;"",(1-R$5)*R541+R$5*$X542,"")</f>
      </c>
      <c r="S542" s="55">
        <f t="shared" si="113"/>
      </c>
      <c r="T542" s="53">
        <f t="shared" si="105"/>
      </c>
      <c r="U542" s="53">
        <f t="shared" si="106"/>
      </c>
      <c r="V542" s="53">
        <f t="shared" si="107"/>
      </c>
      <c r="X542" s="56">
        <f t="shared" si="108"/>
      </c>
      <c r="Y542" s="50"/>
      <c r="AC542" s="7"/>
      <c r="AD542" s="7"/>
      <c r="AE542" s="50"/>
    </row>
    <row r="543" spans="1:31" ht="12.75">
      <c r="A543" s="42">
        <f t="shared" si="109"/>
        <v>536</v>
      </c>
      <c r="C543" s="52"/>
      <c r="D543" s="35"/>
      <c r="E543" s="35"/>
      <c r="F543" s="35"/>
      <c r="G543" s="35"/>
      <c r="H543" s="36"/>
      <c r="I543" s="46"/>
      <c r="K543" s="47">
        <f t="shared" si="110"/>
      </c>
      <c r="M543" s="29">
        <f t="shared" si="111"/>
      </c>
      <c r="N543" s="108">
        <f t="shared" si="103"/>
      </c>
      <c r="O543" s="108">
        <f t="shared" si="104"/>
      </c>
      <c r="P543" s="27">
        <f t="shared" si="112"/>
        <v>536</v>
      </c>
      <c r="Q543" s="53">
        <f t="shared" si="114"/>
      </c>
      <c r="R543" s="54">
        <f t="shared" si="115"/>
      </c>
      <c r="S543" s="55">
        <f t="shared" si="113"/>
      </c>
      <c r="T543" s="53">
        <f t="shared" si="105"/>
      </c>
      <c r="U543" s="53">
        <f t="shared" si="106"/>
      </c>
      <c r="V543" s="53">
        <f t="shared" si="107"/>
      </c>
      <c r="X543" s="56">
        <f t="shared" si="108"/>
      </c>
      <c r="Y543" s="50"/>
      <c r="AC543" s="7"/>
      <c r="AD543" s="7"/>
      <c r="AE543" s="50"/>
    </row>
    <row r="544" spans="1:31" ht="12.75">
      <c r="A544" s="42">
        <f t="shared" si="109"/>
        <v>537</v>
      </c>
      <c r="C544" s="52"/>
      <c r="D544" s="35"/>
      <c r="E544" s="35"/>
      <c r="F544" s="35"/>
      <c r="G544" s="35"/>
      <c r="H544" s="36"/>
      <c r="I544" s="46"/>
      <c r="K544" s="47">
        <f t="shared" si="110"/>
      </c>
      <c r="M544" s="29">
        <f t="shared" si="111"/>
      </c>
      <c r="N544" s="108">
        <f t="shared" si="103"/>
      </c>
      <c r="O544" s="108">
        <f t="shared" si="104"/>
      </c>
      <c r="P544" s="27">
        <f t="shared" si="112"/>
        <v>537</v>
      </c>
      <c r="Q544" s="53">
        <f t="shared" si="114"/>
      </c>
      <c r="R544" s="54">
        <f t="shared" si="115"/>
      </c>
      <c r="S544" s="55">
        <f t="shared" si="113"/>
      </c>
      <c r="T544" s="53">
        <f t="shared" si="105"/>
      </c>
      <c r="U544" s="53">
        <f t="shared" si="106"/>
      </c>
      <c r="V544" s="53">
        <f t="shared" si="107"/>
      </c>
      <c r="X544" s="56">
        <f t="shared" si="108"/>
      </c>
      <c r="Y544" s="50"/>
      <c r="AC544" s="7"/>
      <c r="AD544" s="7"/>
      <c r="AE544" s="50"/>
    </row>
    <row r="545" spans="1:31" ht="12.75">
      <c r="A545" s="42">
        <f t="shared" si="109"/>
        <v>538</v>
      </c>
      <c r="C545" s="52"/>
      <c r="D545" s="35"/>
      <c r="E545" s="35"/>
      <c r="F545" s="35"/>
      <c r="G545" s="35"/>
      <c r="H545" s="36"/>
      <c r="I545" s="46"/>
      <c r="K545" s="47">
        <f t="shared" si="110"/>
      </c>
      <c r="M545" s="29">
        <f t="shared" si="111"/>
      </c>
      <c r="N545" s="108">
        <f t="shared" si="103"/>
      </c>
      <c r="O545" s="108">
        <f t="shared" si="104"/>
      </c>
      <c r="P545" s="27">
        <f t="shared" si="112"/>
        <v>538</v>
      </c>
      <c r="Q545" s="53">
        <f t="shared" si="114"/>
      </c>
      <c r="R545" s="54">
        <f t="shared" si="115"/>
      </c>
      <c r="S545" s="55">
        <f t="shared" si="113"/>
      </c>
      <c r="T545" s="53">
        <f t="shared" si="105"/>
      </c>
      <c r="U545" s="53">
        <f t="shared" si="106"/>
      </c>
      <c r="V545" s="53">
        <f t="shared" si="107"/>
      </c>
      <c r="X545" s="56">
        <f t="shared" si="108"/>
      </c>
      <c r="Y545" s="50"/>
      <c r="AC545" s="7"/>
      <c r="AD545" s="7"/>
      <c r="AE545" s="50"/>
    </row>
    <row r="546" spans="1:31" ht="12.75">
      <c r="A546" s="42">
        <f t="shared" si="109"/>
        <v>539</v>
      </c>
      <c r="C546" s="52"/>
      <c r="D546" s="35"/>
      <c r="E546" s="35"/>
      <c r="F546" s="35"/>
      <c r="G546" s="35"/>
      <c r="H546" s="36"/>
      <c r="I546" s="46"/>
      <c r="K546" s="47">
        <f t="shared" si="110"/>
      </c>
      <c r="M546" s="29">
        <f t="shared" si="111"/>
      </c>
      <c r="N546" s="108">
        <f t="shared" si="103"/>
      </c>
      <c r="O546" s="108">
        <f t="shared" si="104"/>
      </c>
      <c r="P546" s="27">
        <f t="shared" si="112"/>
        <v>539</v>
      </c>
      <c r="Q546" s="53">
        <f t="shared" si="114"/>
      </c>
      <c r="R546" s="54">
        <f t="shared" si="115"/>
      </c>
      <c r="S546" s="55">
        <f t="shared" si="113"/>
      </c>
      <c r="T546" s="53">
        <f t="shared" si="105"/>
      </c>
      <c r="U546" s="53">
        <f t="shared" si="106"/>
      </c>
      <c r="V546" s="53">
        <f t="shared" si="107"/>
      </c>
      <c r="X546" s="56">
        <f t="shared" si="108"/>
      </c>
      <c r="Y546" s="50"/>
      <c r="AC546" s="7"/>
      <c r="AD546" s="7"/>
      <c r="AE546" s="50"/>
    </row>
    <row r="547" spans="1:31" ht="12.75">
      <c r="A547" s="42">
        <f t="shared" si="109"/>
        <v>540</v>
      </c>
      <c r="C547" s="52"/>
      <c r="D547" s="35"/>
      <c r="E547" s="35"/>
      <c r="F547" s="35"/>
      <c r="G547" s="35"/>
      <c r="H547" s="36"/>
      <c r="I547" s="46"/>
      <c r="K547" s="47">
        <f t="shared" si="110"/>
      </c>
      <c r="M547" s="29">
        <f t="shared" si="111"/>
      </c>
      <c r="N547" s="108">
        <f t="shared" si="103"/>
      </c>
      <c r="O547" s="108">
        <f t="shared" si="104"/>
      </c>
      <c r="P547" s="27">
        <f t="shared" si="112"/>
        <v>540</v>
      </c>
      <c r="Q547" s="53">
        <f t="shared" si="114"/>
      </c>
      <c r="R547" s="54">
        <f t="shared" si="115"/>
      </c>
      <c r="S547" s="55">
        <f t="shared" si="113"/>
      </c>
      <c r="T547" s="53">
        <f t="shared" si="105"/>
      </c>
      <c r="U547" s="53">
        <f t="shared" si="106"/>
      </c>
      <c r="V547" s="53">
        <f t="shared" si="107"/>
      </c>
      <c r="X547" s="56">
        <f t="shared" si="108"/>
      </c>
      <c r="Y547" s="50"/>
      <c r="AC547" s="7"/>
      <c r="AD547" s="7"/>
      <c r="AE547" s="50"/>
    </row>
    <row r="548" spans="1:31" ht="12.75">
      <c r="A548" s="42">
        <f t="shared" si="109"/>
        <v>541</v>
      </c>
      <c r="C548" s="52"/>
      <c r="D548" s="35"/>
      <c r="E548" s="35"/>
      <c r="F548" s="35"/>
      <c r="G548" s="35"/>
      <c r="H548" s="36"/>
      <c r="I548" s="46"/>
      <c r="K548" s="47">
        <f t="shared" si="110"/>
      </c>
      <c r="M548" s="29">
        <f t="shared" si="111"/>
      </c>
      <c r="N548" s="108">
        <f t="shared" si="103"/>
      </c>
      <c r="O548" s="108">
        <f t="shared" si="104"/>
      </c>
      <c r="P548" s="27">
        <f t="shared" si="112"/>
        <v>541</v>
      </c>
      <c r="Q548" s="53">
        <f t="shared" si="114"/>
      </c>
      <c r="R548" s="54">
        <f t="shared" si="115"/>
      </c>
      <c r="S548" s="55">
        <f t="shared" si="113"/>
      </c>
      <c r="T548" s="53">
        <f t="shared" si="105"/>
      </c>
      <c r="U548" s="53">
        <f t="shared" si="106"/>
      </c>
      <c r="V548" s="53">
        <f t="shared" si="107"/>
      </c>
      <c r="X548" s="56">
        <f t="shared" si="108"/>
      </c>
      <c r="Y548" s="50"/>
      <c r="AC548" s="7"/>
      <c r="AD548" s="7"/>
      <c r="AE548" s="50"/>
    </row>
    <row r="549" spans="1:31" ht="12.75">
      <c r="A549" s="42">
        <f t="shared" si="109"/>
        <v>542</v>
      </c>
      <c r="C549" s="52"/>
      <c r="D549" s="35"/>
      <c r="E549" s="35"/>
      <c r="F549" s="35"/>
      <c r="G549" s="35"/>
      <c r="H549" s="36"/>
      <c r="I549" s="46"/>
      <c r="K549" s="47">
        <f t="shared" si="110"/>
      </c>
      <c r="M549" s="29">
        <f t="shared" si="111"/>
      </c>
      <c r="N549" s="108">
        <f t="shared" si="103"/>
      </c>
      <c r="O549" s="108">
        <f t="shared" si="104"/>
      </c>
      <c r="P549" s="27">
        <f t="shared" si="112"/>
        <v>542</v>
      </c>
      <c r="Q549" s="53">
        <f t="shared" si="114"/>
      </c>
      <c r="R549" s="54">
        <f t="shared" si="115"/>
      </c>
      <c r="S549" s="55">
        <f t="shared" si="113"/>
      </c>
      <c r="T549" s="53">
        <f t="shared" si="105"/>
      </c>
      <c r="U549" s="53">
        <f t="shared" si="106"/>
      </c>
      <c r="V549" s="53">
        <f t="shared" si="107"/>
      </c>
      <c r="X549" s="56">
        <f t="shared" si="108"/>
      </c>
      <c r="Y549" s="50"/>
      <c r="AC549" s="7"/>
      <c r="AD549" s="7"/>
      <c r="AE549" s="50"/>
    </row>
    <row r="550" spans="1:31" ht="12.75">
      <c r="A550" s="42">
        <f t="shared" si="109"/>
        <v>543</v>
      </c>
      <c r="C550" s="52"/>
      <c r="D550" s="35"/>
      <c r="E550" s="35"/>
      <c r="F550" s="35"/>
      <c r="G550" s="35"/>
      <c r="H550" s="36"/>
      <c r="I550" s="46"/>
      <c r="K550" s="47">
        <f t="shared" si="110"/>
      </c>
      <c r="M550" s="29">
        <f t="shared" si="111"/>
      </c>
      <c r="N550" s="108">
        <f t="shared" si="103"/>
      </c>
      <c r="O550" s="108">
        <f t="shared" si="104"/>
      </c>
      <c r="P550" s="27">
        <f t="shared" si="112"/>
        <v>543</v>
      </c>
      <c r="Q550" s="53">
        <f t="shared" si="114"/>
      </c>
      <c r="R550" s="54">
        <f t="shared" si="115"/>
      </c>
      <c r="S550" s="55">
        <f t="shared" si="113"/>
      </c>
      <c r="T550" s="53">
        <f t="shared" si="105"/>
      </c>
      <c r="U550" s="53">
        <f t="shared" si="106"/>
      </c>
      <c r="V550" s="53">
        <f t="shared" si="107"/>
      </c>
      <c r="X550" s="56">
        <f t="shared" si="108"/>
      </c>
      <c r="Y550" s="50"/>
      <c r="AC550" s="7"/>
      <c r="AD550" s="7"/>
      <c r="AE550" s="50"/>
    </row>
    <row r="551" spans="1:31" ht="12.75">
      <c r="A551" s="42">
        <f t="shared" si="109"/>
        <v>544</v>
      </c>
      <c r="C551" s="52"/>
      <c r="D551" s="35"/>
      <c r="E551" s="35"/>
      <c r="F551" s="35"/>
      <c r="G551" s="35"/>
      <c r="H551" s="36"/>
      <c r="I551" s="46"/>
      <c r="K551" s="47">
        <f t="shared" si="110"/>
      </c>
      <c r="M551" s="29">
        <f t="shared" si="111"/>
      </c>
      <c r="N551" s="108">
        <f t="shared" si="103"/>
      </c>
      <c r="O551" s="108">
        <f t="shared" si="104"/>
      </c>
      <c r="P551" s="27">
        <f t="shared" si="112"/>
        <v>544</v>
      </c>
      <c r="Q551" s="53">
        <f t="shared" si="114"/>
      </c>
      <c r="R551" s="54">
        <f t="shared" si="115"/>
      </c>
      <c r="S551" s="55">
        <f t="shared" si="113"/>
      </c>
      <c r="T551" s="53">
        <f t="shared" si="105"/>
      </c>
      <c r="U551" s="53">
        <f t="shared" si="106"/>
      </c>
      <c r="V551" s="53">
        <f t="shared" si="107"/>
      </c>
      <c r="X551" s="56">
        <f t="shared" si="108"/>
      </c>
      <c r="Y551" s="50"/>
      <c r="AC551" s="7"/>
      <c r="AD551" s="7"/>
      <c r="AE551" s="50"/>
    </row>
    <row r="552" spans="1:31" ht="12.75">
      <c r="A552" s="42">
        <f t="shared" si="109"/>
        <v>545</v>
      </c>
      <c r="C552" s="52"/>
      <c r="D552" s="35"/>
      <c r="E552" s="35"/>
      <c r="F552" s="35"/>
      <c r="G552" s="35"/>
      <c r="H552" s="36"/>
      <c r="I552" s="46"/>
      <c r="K552" s="47">
        <f t="shared" si="110"/>
      </c>
      <c r="M552" s="29">
        <f t="shared" si="111"/>
      </c>
      <c r="N552" s="108">
        <f t="shared" si="103"/>
      </c>
      <c r="O552" s="108">
        <f t="shared" si="104"/>
      </c>
      <c r="P552" s="27">
        <f t="shared" si="112"/>
        <v>545</v>
      </c>
      <c r="Q552" s="53">
        <f t="shared" si="114"/>
      </c>
      <c r="R552" s="54">
        <f t="shared" si="115"/>
      </c>
      <c r="S552" s="55">
        <f t="shared" si="113"/>
      </c>
      <c r="T552" s="53">
        <f t="shared" si="105"/>
      </c>
      <c r="U552" s="53">
        <f t="shared" si="106"/>
      </c>
      <c r="V552" s="53">
        <f t="shared" si="107"/>
      </c>
      <c r="X552" s="56">
        <f t="shared" si="108"/>
      </c>
      <c r="Y552" s="50"/>
      <c r="AC552" s="7"/>
      <c r="AD552" s="7"/>
      <c r="AE552" s="50"/>
    </row>
    <row r="553" spans="1:31" ht="12.75">
      <c r="A553" s="42">
        <f t="shared" si="109"/>
        <v>546</v>
      </c>
      <c r="C553" s="52"/>
      <c r="D553" s="35"/>
      <c r="E553" s="35"/>
      <c r="F553" s="35"/>
      <c r="G553" s="35"/>
      <c r="H553" s="36"/>
      <c r="I553" s="46"/>
      <c r="K553" s="47">
        <f t="shared" si="110"/>
      </c>
      <c r="M553" s="29">
        <f t="shared" si="111"/>
      </c>
      <c r="N553" s="108">
        <f t="shared" si="103"/>
      </c>
      <c r="O553" s="108">
        <f t="shared" si="104"/>
      </c>
      <c r="P553" s="27">
        <f t="shared" si="112"/>
        <v>546</v>
      </c>
      <c r="Q553" s="53">
        <f t="shared" si="114"/>
      </c>
      <c r="R553" s="54">
        <f t="shared" si="115"/>
      </c>
      <c r="S553" s="55">
        <f t="shared" si="113"/>
      </c>
      <c r="T553" s="53">
        <f t="shared" si="105"/>
      </c>
      <c r="U553" s="53">
        <f t="shared" si="106"/>
      </c>
      <c r="V553" s="53">
        <f t="shared" si="107"/>
      </c>
      <c r="X553" s="56">
        <f t="shared" si="108"/>
      </c>
      <c r="Y553" s="50"/>
      <c r="AC553" s="7"/>
      <c r="AD553" s="7"/>
      <c r="AE553" s="50"/>
    </row>
    <row r="554" spans="1:31" ht="12.75">
      <c r="A554" s="42">
        <f t="shared" si="109"/>
        <v>547</v>
      </c>
      <c r="C554" s="52"/>
      <c r="D554" s="35"/>
      <c r="E554" s="35"/>
      <c r="F554" s="35"/>
      <c r="G554" s="35"/>
      <c r="H554" s="36"/>
      <c r="I554" s="46"/>
      <c r="K554" s="47">
        <f t="shared" si="110"/>
      </c>
      <c r="M554" s="29">
        <f t="shared" si="111"/>
      </c>
      <c r="N554" s="108">
        <f>IF($G554&lt;&gt;"",AVERAGE($I535:$I554)+$N$5*STDEVP($I535:$I554),"")</f>
      </c>
      <c r="O554" s="108">
        <f>IF($G554&lt;&gt;"",AVERAGE($I535:$I554)-$N$5*STDEVP($I535:$I554),"")</f>
      </c>
      <c r="P554" s="27">
        <f t="shared" si="112"/>
        <v>547</v>
      </c>
      <c r="Q554" s="53">
        <f t="shared" si="114"/>
      </c>
      <c r="R554" s="54">
        <f t="shared" si="115"/>
      </c>
      <c r="S554" s="55">
        <f t="shared" si="113"/>
      </c>
      <c r="T554" s="53">
        <f t="shared" si="105"/>
      </c>
      <c r="U554" s="53">
        <f t="shared" si="106"/>
      </c>
      <c r="V554" s="53">
        <f t="shared" si="107"/>
      </c>
      <c r="X554" s="56">
        <f t="shared" si="108"/>
      </c>
      <c r="Y554" s="50"/>
      <c r="AC554" s="7"/>
      <c r="AD554" s="7"/>
      <c r="AE554" s="50"/>
    </row>
    <row r="555" spans="1:31" ht="12.75">
      <c r="A555" s="42">
        <f t="shared" si="109"/>
        <v>548</v>
      </c>
      <c r="C555" s="52"/>
      <c r="D555" s="35"/>
      <c r="E555" s="35"/>
      <c r="F555" s="35"/>
      <c r="G555" s="35"/>
      <c r="H555" s="36"/>
      <c r="I555" s="46"/>
      <c r="K555" s="47">
        <f t="shared" si="110"/>
      </c>
      <c r="M555" s="29">
        <f t="shared" si="111"/>
      </c>
      <c r="N555" s="108">
        <f>IF($G555&lt;&gt;"",AVERAGE($I536:$I555)+$N$5*STDEVP($I536:$I555),"")</f>
      </c>
      <c r="O555" s="108">
        <f>IF($G555&lt;&gt;"",AVERAGE($I536:$I555)-$N$5*STDEVP($I536:$I555),"")</f>
      </c>
      <c r="P555" s="27">
        <f t="shared" si="112"/>
        <v>548</v>
      </c>
      <c r="Q555" s="53">
        <f t="shared" si="114"/>
      </c>
      <c r="R555" s="54">
        <f t="shared" si="115"/>
      </c>
      <c r="S555" s="55">
        <f t="shared" si="113"/>
      </c>
      <c r="T555" s="53">
        <f t="shared" si="105"/>
      </c>
      <c r="U555" s="53">
        <f t="shared" si="106"/>
      </c>
      <c r="V555" s="53">
        <f t="shared" si="107"/>
      </c>
      <c r="X555" s="56">
        <f t="shared" si="108"/>
      </c>
      <c r="Y555" s="50"/>
      <c r="AC555" s="7"/>
      <c r="AD555" s="7"/>
      <c r="AE555" s="50"/>
    </row>
    <row r="556" spans="1:31" ht="12.75">
      <c r="A556" s="42">
        <f t="shared" si="109"/>
        <v>549</v>
      </c>
      <c r="C556" s="52"/>
      <c r="D556" s="35"/>
      <c r="E556" s="35"/>
      <c r="F556" s="35"/>
      <c r="G556" s="35"/>
      <c r="H556" s="36"/>
      <c r="I556" s="46"/>
      <c r="K556" s="47">
        <f t="shared" si="110"/>
      </c>
      <c r="M556" s="29">
        <f t="shared" si="111"/>
      </c>
      <c r="N556" s="108">
        <f>IF($G556&lt;&gt;"",AVERAGE($I537:$I556)+$N$5*STDEVP($I537:$I556),"")</f>
      </c>
      <c r="O556" s="108">
        <f>IF($G556&lt;&gt;"",AVERAGE($I537:$I556)-$N$5*STDEVP($I537:$I556),"")</f>
      </c>
      <c r="P556" s="27">
        <f t="shared" si="112"/>
        <v>549</v>
      </c>
      <c r="Q556" s="53">
        <f t="shared" si="114"/>
      </c>
      <c r="R556" s="54">
        <f t="shared" si="115"/>
      </c>
      <c r="S556" s="55">
        <f t="shared" si="113"/>
      </c>
      <c r="T556" s="53">
        <f t="shared" si="105"/>
      </c>
      <c r="U556" s="53">
        <f t="shared" si="106"/>
      </c>
      <c r="V556" s="53">
        <f t="shared" si="107"/>
      </c>
      <c r="X556" s="56">
        <f t="shared" si="108"/>
      </c>
      <c r="Y556" s="50"/>
      <c r="AC556" s="7"/>
      <c r="AD556" s="7"/>
      <c r="AE556" s="50"/>
    </row>
    <row r="557" spans="1:31" ht="12.75">
      <c r="A557" s="42">
        <f t="shared" si="109"/>
        <v>550</v>
      </c>
      <c r="C557" s="52"/>
      <c r="D557" s="35"/>
      <c r="E557" s="35"/>
      <c r="F557" s="35"/>
      <c r="G557" s="35"/>
      <c r="H557" s="36"/>
      <c r="I557" s="46"/>
      <c r="K557" s="47">
        <f t="shared" si="110"/>
      </c>
      <c r="M557" s="29">
        <f t="shared" si="111"/>
      </c>
      <c r="N557" s="108">
        <f>IF($G557&lt;&gt;"",AVERAGE($I538:$I557)+$N$5*STDEVP($I538:$I557),"")</f>
      </c>
      <c r="O557" s="108">
        <f>IF($G557&lt;&gt;"",AVERAGE($I538:$I557)-$N$5*STDEVP($I538:$I557),"")</f>
      </c>
      <c r="P557" s="27">
        <f t="shared" si="112"/>
        <v>550</v>
      </c>
      <c r="Q557" s="53">
        <f t="shared" si="114"/>
      </c>
      <c r="R557" s="54">
        <f t="shared" si="115"/>
      </c>
      <c r="S557" s="55">
        <f t="shared" si="113"/>
      </c>
      <c r="T557" s="53">
        <f t="shared" si="105"/>
      </c>
      <c r="U557" s="53">
        <f t="shared" si="106"/>
      </c>
      <c r="V557" s="53">
        <f t="shared" si="107"/>
      </c>
      <c r="X557" s="56">
        <f t="shared" si="108"/>
      </c>
      <c r="Y557" s="50"/>
      <c r="AC557" s="7"/>
      <c r="AD557" s="7"/>
      <c r="AE557" s="50"/>
    </row>
  </sheetData>
  <printOptions/>
  <pageMargins left="0.75" right="0.75" top="1" bottom="1" header="0.5" footer="0.5"/>
  <pageSetup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9"/>
  <sheetViews>
    <sheetView tabSelected="1" workbookViewId="0" topLeftCell="A1">
      <selection activeCell="K24" sqref="K24"/>
    </sheetView>
  </sheetViews>
  <sheetFormatPr defaultColWidth="9.140625" defaultRowHeight="12.75"/>
  <cols>
    <col min="1" max="1" width="14.8515625" style="104" customWidth="1"/>
    <col min="2" max="2" width="10.421875" style="3" customWidth="1"/>
    <col min="3" max="16384" width="9.140625" style="3" customWidth="1"/>
  </cols>
  <sheetData>
    <row r="1" spans="1:3" ht="14.25" thickBot="1" thickTop="1">
      <c r="A1" s="64" t="s">
        <v>32</v>
      </c>
      <c r="B1" s="61" t="s">
        <v>7</v>
      </c>
      <c r="C1" s="64" t="s">
        <v>0</v>
      </c>
    </row>
    <row r="2" spans="2:3" ht="13.5" thickTop="1">
      <c r="B2" s="62"/>
      <c r="C2" s="64" t="s">
        <v>1</v>
      </c>
    </row>
    <row r="4" ht="12.75">
      <c r="A4" s="104" t="str">
        <f>Data!AC10</f>
        <v> For EXXON, the price was $84.26, 5 days ago, on Jun 5, 2007. It has since dropped to $82.00 on Jun 12, 2007.</v>
      </c>
    </row>
    <row r="5" ht="12.75">
      <c r="A5" s="104" t="str">
        <f>Data!AC11</f>
        <v> The High and Low for Jun 12, 2007 are $83.31 and $81.95.</v>
      </c>
    </row>
    <row r="6" ht="12.75">
      <c r="A6" s="104" t="str">
        <f>Data!AC12</f>
        <v> The Upper Bollinger is $84.76. The Lower Bollinger is $81.10.</v>
      </c>
    </row>
    <row r="7" ht="12.75">
      <c r="A7" s="104" t="str">
        <f>Data!AC13</f>
        <v> The Volume of trades was 21.2 million, 5 days ago. It is now 21.7 million. Maximum shares traded were 65.9 million.</v>
      </c>
    </row>
    <row r="8" ht="12.75">
      <c r="A8" s="104" t="str">
        <f>Data!AC14</f>
        <v> The minimum price over the past two years was $54.50, on Oct 20, 2005. The maximum price was $84.60, on Jun 5, 2007.</v>
      </c>
    </row>
    <row r="9" ht="12.75">
      <c r="A9" s="104" t="str">
        <f>Data!AC15</f>
        <v> The 20 day E.M.A. was $82.49. It has since risen to $82.54.</v>
      </c>
    </row>
    <row r="10" ht="12.75">
      <c r="A10" s="104" t="str">
        <f>Data!AC16</f>
        <v> The 50 day E.M.A. was $80.11. It has since risen to $80.45.</v>
      </c>
    </row>
    <row r="11" ht="12.75">
      <c r="A11" s="104" t="str">
        <f>Data!AC17</f>
        <v> The 100 day E.M.A. was $77.43. It has since risen to $77.81.</v>
      </c>
    </row>
    <row r="12" ht="12.75">
      <c r="A12" s="104" t="str">
        <f>Data!AC18</f>
        <v> The M.A.C.D. was 1.34. It has since dropped to 0.74.</v>
      </c>
    </row>
    <row r="13" ht="12.75">
      <c r="A13" s="104" t="str">
        <f>Data!AC19</f>
        <v> The Volatility for EXXON was 23.9%.</v>
      </c>
    </row>
    <row r="14" ht="12.75">
      <c r="A14" s="104" t="str">
        <f>Data!AC20</f>
        <v> The Annualized Return over the past two years was 20.7%.</v>
      </c>
    </row>
    <row r="15" ht="12.75">
      <c r="A15" s="104" t="str">
        <f>Data!AC21</f>
        <v> The R.S.I. over the past 100 days is 67%.</v>
      </c>
    </row>
    <row r="16" ht="12.75">
      <c r="A16" s="104">
        <f>Data!AC22</f>
        <v>0</v>
      </c>
    </row>
    <row r="17" ht="12.75">
      <c r="A17" s="104">
        <f>Data!AC23</f>
        <v>0</v>
      </c>
    </row>
    <row r="18" ht="12.75">
      <c r="A18" s="104">
        <f>Data!AC24</f>
        <v>0</v>
      </c>
    </row>
    <row r="19" ht="12.75">
      <c r="A19" s="104">
        <f>Data!AC25</f>
        <v>0</v>
      </c>
    </row>
    <row r="20" ht="12.75">
      <c r="A20" s="104">
        <f>Data!AC26</f>
        <v>0</v>
      </c>
    </row>
    <row r="21" ht="12.75">
      <c r="A21" s="104">
        <f>Data!AC27</f>
        <v>0</v>
      </c>
    </row>
    <row r="22" ht="12.75">
      <c r="A22" s="104">
        <f>Data!AC28</f>
        <v>0</v>
      </c>
    </row>
    <row r="23" ht="12.75">
      <c r="A23" s="104">
        <f>Data!AC29</f>
        <v>0</v>
      </c>
    </row>
    <row r="24" ht="12.75">
      <c r="A24" s="104">
        <f>Data!AC30</f>
        <v>0</v>
      </c>
    </row>
    <row r="25" ht="12.75">
      <c r="A25" s="104">
        <f>Data!AC31</f>
        <v>0</v>
      </c>
    </row>
    <row r="26" ht="12.75">
      <c r="A26" s="104">
        <f>Data!AC32</f>
        <v>0</v>
      </c>
    </row>
    <row r="27" ht="12.75">
      <c r="A27" s="104">
        <f>Data!AC33</f>
        <v>0</v>
      </c>
    </row>
    <row r="28" ht="12.75">
      <c r="A28" s="104">
        <f>Data!AC34</f>
        <v>0</v>
      </c>
    </row>
    <row r="29" ht="12.75">
      <c r="A29" s="104">
        <f>Data!AC35</f>
        <v>0</v>
      </c>
    </row>
  </sheetData>
  <conditionalFormatting sqref="A1:IV6553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&lt;retired&gt;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pjPonzo</dc:creator>
  <cp:keywords/>
  <dc:description/>
  <cp:lastModifiedBy>pjPonzo</cp:lastModifiedBy>
  <dcterms:created xsi:type="dcterms:W3CDTF">2007-06-04T14:02:38Z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