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15" windowWidth="11340" windowHeight="6795" activeTab="0"/>
  </bookViews>
  <sheets>
    <sheet name="DATA" sheetId="1" r:id="rId1"/>
    <sheet name="VDX" sheetId="2" r:id="rId2"/>
    <sheet name="MACD" sheetId="3" r:id="rId3"/>
  </sheets>
  <externalReferences>
    <externalReference r:id="rId6"/>
  </externalReferences>
  <definedNames>
    <definedName name="_Table1_Out" hidden="1">'[1]DOW'!#REF!</definedName>
    <definedName name="alphaA">'MACD'!$AB$25</definedName>
    <definedName name="alphaB">'MACD'!$AB$26</definedName>
    <definedName name="anscount" hidden="1">1</definedName>
    <definedName name="Max">'DATA'!$P$3</definedName>
    <definedName name="Min">'DATA'!$P$4</definedName>
  </definedNames>
  <calcPr fullCalcOnLoad="1"/>
</workbook>
</file>

<file path=xl/sharedStrings.xml><?xml version="1.0" encoding="utf-8"?>
<sst xmlns="http://schemas.openxmlformats.org/spreadsheetml/2006/main" count="93" uniqueCount="69">
  <si>
    <t>(with respect to the Average)</t>
  </si>
  <si>
    <t>Red Box</t>
  </si>
  <si>
    <t xml:space="preserve">You can change any stuff in a </t>
  </si>
  <si>
    <t>Hi diff.</t>
  </si>
  <si>
    <t>Lo diff.</t>
  </si>
  <si>
    <t>Bull Pts</t>
  </si>
  <si>
    <t>Bear Pts</t>
  </si>
  <si>
    <t>NUM(Bull)</t>
  </si>
  <si>
    <t>DEN</t>
  </si>
  <si>
    <t>NUM(Bear)</t>
  </si>
  <si>
    <t>DMI+</t>
  </si>
  <si>
    <t>DMI-</t>
  </si>
  <si>
    <t>ADX</t>
  </si>
  <si>
    <t xml:space="preserve">Buy/Sell at </t>
  </si>
  <si>
    <t>Days in Average =</t>
  </si>
  <si>
    <t>alpha =</t>
  </si>
  <si>
    <t>Days in Moving Average =</t>
  </si>
  <si>
    <t>Buy</t>
  </si>
  <si>
    <t>Sell</t>
  </si>
  <si>
    <t>http://home.golden.net/~pjponzo/TA.htm</t>
  </si>
  <si>
    <r>
      <t xml:space="preserve">This sheet does the calculations ... </t>
    </r>
    <r>
      <rPr>
        <u val="single"/>
        <sz val="8"/>
        <rFont val="Arial"/>
        <family val="2"/>
      </rPr>
      <t>don't touch</t>
    </r>
    <r>
      <rPr>
        <sz val="8"/>
        <rFont val="Arial"/>
        <family val="2"/>
      </rPr>
      <t xml:space="preserve"> :^)</t>
    </r>
  </si>
  <si>
    <t>Stock Symbol</t>
  </si>
  <si>
    <t>Plots run from</t>
  </si>
  <si>
    <t>http://home.golden.net/~pjponzo/EMA.htm</t>
  </si>
  <si>
    <t>See:</t>
  </si>
  <si>
    <t>end date =</t>
  </si>
  <si>
    <t xml:space="preserve">Vol-weighting?  </t>
  </si>
  <si>
    <t>Stock name =</t>
  </si>
  <si>
    <t>Row =</t>
  </si>
  <si>
    <t>URL used =</t>
  </si>
  <si>
    <t>Start Date</t>
  </si>
  <si>
    <t>End Date</t>
  </si>
  <si>
    <t>Date</t>
  </si>
  <si>
    <t>Open</t>
  </si>
  <si>
    <t>High</t>
  </si>
  <si>
    <t>Low</t>
  </si>
  <si>
    <t>Close</t>
  </si>
  <si>
    <t>Volume</t>
  </si>
  <si>
    <r>
      <t>Start Date</t>
    </r>
    <r>
      <rPr>
        <sz val="8"/>
        <rFont val="Arial"/>
        <family val="2"/>
      </rPr>
      <t xml:space="preserve"> dd/mm/yy</t>
    </r>
  </si>
  <si>
    <t>Data Points</t>
  </si>
  <si>
    <t>MACD</t>
  </si>
  <si>
    <t>counter</t>
  </si>
  <si>
    <t>Vol/1000</t>
  </si>
  <si>
    <t>Days in 1st EMA =</t>
  </si>
  <si>
    <t>Days in 2nd EMA =</t>
  </si>
  <si>
    <t>and</t>
  </si>
  <si>
    <t>Closing Price</t>
  </si>
  <si>
    <t>SD</t>
  </si>
  <si>
    <t>Mean</t>
  </si>
  <si>
    <t>lower Bollinger</t>
  </si>
  <si>
    <t>upper Bollinger</t>
  </si>
  <si>
    <t>Bollinger SD-multiple  =</t>
  </si>
  <si>
    <t>no</t>
  </si>
  <si>
    <t>Vol-weighting?  (yes/no) =</t>
  </si>
  <si>
    <t>http://home.golden.net/~pjponzo/Bollinger.htm</t>
  </si>
  <si>
    <t>etc.</t>
  </si>
  <si>
    <t>:^)</t>
  </si>
  <si>
    <t>Chart Max =</t>
  </si>
  <si>
    <t>Chart Min =</t>
  </si>
  <si>
    <t>alphaA =</t>
  </si>
  <si>
    <t>alphaB =</t>
  </si>
  <si>
    <t>Click here once in a while to remove</t>
  </si>
  <si>
    <r>
      <t xml:space="preserve"> temporary names created by the </t>
    </r>
    <r>
      <rPr>
        <sz val="8"/>
        <rFont val="Arial Black"/>
        <family val="2"/>
      </rPr>
      <t>Download</t>
    </r>
    <r>
      <rPr>
        <sz val="10"/>
        <rFont val="Arial"/>
        <family val="0"/>
      </rPr>
      <t xml:space="preserve"> button</t>
    </r>
  </si>
  <si>
    <r>
      <t xml:space="preserve"> Type Yahoo! Stock Symbol &amp; click </t>
    </r>
    <r>
      <rPr>
        <b/>
        <sz val="8"/>
        <rFont val="Arial Black"/>
        <family val="2"/>
      </rPr>
      <t>Download</t>
    </r>
  </si>
  <si>
    <t>red boxes</t>
  </si>
  <si>
    <t xml:space="preserve">… except the stuff in </t>
  </si>
  <si>
    <t>GE</t>
  </si>
  <si>
    <t>http://chart.yahoo.com/table.csv?s=GE&amp;a=7&amp;b=2&amp;c=2003&amp;d=7&amp;e=1&amp;f=2005&amp;g=d&amp;q=q&amp;y=0&amp;z=GE&amp;x=.csv</t>
  </si>
  <si>
    <t>Adj. Close*</t>
  </si>
</sst>
</file>

<file path=xl/styles.xml><?xml version="1.0" encoding="utf-8"?>
<styleSheet xmlns="http://schemas.openxmlformats.org/spreadsheetml/2006/main">
  <numFmts count="7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m/d/yy"/>
    <numFmt numFmtId="226" formatCode="yyyy"/>
    <numFmt numFmtId="227" formatCode="&quot;$&quot;#,##0"/>
    <numFmt numFmtId="228" formatCode="&quot;$&quot;#,##0.00"/>
    <numFmt numFmtId="229" formatCode="mmmm\ d"/>
    <numFmt numFmtId="230" formatCode="mmm\ d"/>
    <numFmt numFmtId="231" formatCode="mmm\-d\-yy"/>
    <numFmt numFmtId="232" formatCode="mmm\ \c\,yyyy"/>
    <numFmt numFmtId="233" formatCode="mmm\ d\,yyyy"/>
    <numFmt numFmtId="234" formatCode="mmmd/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b/>
      <sz val="7"/>
      <name val="Arial"/>
      <family val="2"/>
    </font>
    <font>
      <sz val="7"/>
      <name val="MS Sans Serif"/>
      <family val="0"/>
    </font>
    <font>
      <sz val="8.25"/>
      <name val="Arial"/>
      <family val="0"/>
    </font>
    <font>
      <sz val="9"/>
      <name val="Arial"/>
      <family val="0"/>
    </font>
    <font>
      <sz val="9.5"/>
      <name val="Arial"/>
      <family val="0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0"/>
      <name val="Arial"/>
      <family val="2"/>
    </font>
    <font>
      <b/>
      <sz val="7"/>
      <color indexed="23"/>
      <name val="Arial"/>
      <family val="2"/>
    </font>
    <font>
      <sz val="7.25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Arial Black"/>
      <family val="2"/>
    </font>
    <font>
      <b/>
      <sz val="8"/>
      <name val="Arial Black"/>
      <family val="2"/>
    </font>
    <font>
      <sz val="6.75"/>
      <name val="Arial"/>
      <family val="2"/>
    </font>
    <font>
      <b/>
      <sz val="12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54">
    <xf numFmtId="0" fontId="0" fillId="0" borderId="0" xfId="0" applyAlignment="1">
      <alignment/>
    </xf>
    <xf numFmtId="171" fontId="3" fillId="2" borderId="0" xfId="15" applyFont="1" applyFill="1" applyBorder="1" applyAlignment="1">
      <alignment horizontal="right"/>
    </xf>
    <xf numFmtId="171" fontId="1" fillId="2" borderId="0" xfId="15" applyFont="1" applyFill="1" applyBorder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5" fontId="0" fillId="0" borderId="0" xfId="0" applyNumberFormat="1" applyAlignment="1">
      <alignment horizontal="center"/>
    </xf>
    <xf numFmtId="231" fontId="5" fillId="0" borderId="0" xfId="47" applyNumberFormat="1" applyFont="1">
      <alignment/>
      <protection/>
    </xf>
    <xf numFmtId="179" fontId="5" fillId="0" borderId="0" xfId="47" applyNumberFormat="1" applyFont="1">
      <alignment/>
      <protection/>
    </xf>
    <xf numFmtId="2" fontId="5" fillId="0" borderId="0" xfId="47" applyNumberFormat="1" applyFont="1" applyAlignment="1">
      <alignment horizontal="center"/>
      <protection/>
    </xf>
    <xf numFmtId="1" fontId="5" fillId="3" borderId="0" xfId="47" applyNumberFormat="1" applyFont="1" applyFill="1" applyAlignment="1">
      <alignment horizontal="center"/>
      <protection/>
    </xf>
    <xf numFmtId="176" fontId="5" fillId="4" borderId="0" xfId="47" applyNumberFormat="1" applyFont="1" applyFill="1" applyAlignment="1">
      <alignment horizontal="center"/>
      <protection/>
    </xf>
    <xf numFmtId="0" fontId="5" fillId="5" borderId="0" xfId="47" applyFont="1" applyFill="1" applyAlignment="1">
      <alignment horizontal="center"/>
      <protection/>
    </xf>
    <xf numFmtId="0" fontId="5" fillId="6" borderId="0" xfId="47" applyFont="1" applyFill="1" applyAlignment="1">
      <alignment horizontal="center"/>
      <protection/>
    </xf>
    <xf numFmtId="176" fontId="5" fillId="6" borderId="0" xfId="47" applyNumberFormat="1" applyFont="1" applyFill="1" applyAlignment="1">
      <alignment horizontal="center"/>
      <protection/>
    </xf>
    <xf numFmtId="15" fontId="5" fillId="6" borderId="0" xfId="47" applyNumberFormat="1" applyFont="1" applyFill="1" applyAlignment="1">
      <alignment horizontal="center"/>
      <protection/>
    </xf>
    <xf numFmtId="1" fontId="4" fillId="2" borderId="2" xfId="47" applyNumberFormat="1" applyFont="1" applyFill="1" applyBorder="1" applyAlignment="1">
      <alignment horizontal="center"/>
      <protection/>
    </xf>
    <xf numFmtId="0" fontId="1" fillId="2" borderId="3" xfId="47" applyFont="1" applyFill="1" applyBorder="1" applyAlignment="1">
      <alignment horizontal="center"/>
      <protection/>
    </xf>
    <xf numFmtId="0" fontId="1" fillId="2" borderId="4" xfId="47" applyFont="1" applyFill="1" applyBorder="1" applyAlignment="1">
      <alignment horizontal="center"/>
      <protection/>
    </xf>
    <xf numFmtId="0" fontId="11" fillId="0" borderId="0" xfId="47">
      <alignment/>
      <protection/>
    </xf>
    <xf numFmtId="176" fontId="5" fillId="5" borderId="0" xfId="47" applyNumberFormat="1" applyFont="1" applyFill="1" applyAlignment="1">
      <alignment horizontal="center"/>
      <protection/>
    </xf>
    <xf numFmtId="1" fontId="5" fillId="6" borderId="0" xfId="47" applyNumberFormat="1" applyFont="1" applyFill="1" applyAlignment="1">
      <alignment horizontal="center"/>
      <protection/>
    </xf>
    <xf numFmtId="1" fontId="4" fillId="2" borderId="5" xfId="47" applyNumberFormat="1" applyFont="1" applyFill="1" applyBorder="1" applyAlignment="1">
      <alignment horizontal="center"/>
      <protection/>
    </xf>
    <xf numFmtId="0" fontId="4" fillId="2" borderId="0" xfId="47" applyFont="1" applyFill="1" applyBorder="1" applyAlignment="1">
      <alignment horizontal="center"/>
      <protection/>
    </xf>
    <xf numFmtId="0" fontId="4" fillId="2" borderId="6" xfId="47" applyFont="1" applyFill="1" applyBorder="1" applyAlignment="1">
      <alignment horizontal="center"/>
      <protection/>
    </xf>
    <xf numFmtId="0" fontId="5" fillId="3" borderId="0" xfId="47" applyFont="1" applyFill="1" applyBorder="1" applyAlignment="1">
      <alignment horizontal="left"/>
      <protection/>
    </xf>
    <xf numFmtId="0" fontId="1" fillId="2" borderId="0" xfId="47" applyFont="1" applyFill="1" applyBorder="1" applyAlignment="1">
      <alignment horizontal="center"/>
      <protection/>
    </xf>
    <xf numFmtId="0" fontId="1" fillId="2" borderId="6" xfId="47" applyFont="1" applyFill="1" applyBorder="1" applyAlignment="1">
      <alignment horizontal="center"/>
      <protection/>
    </xf>
    <xf numFmtId="0" fontId="2" fillId="2" borderId="0" xfId="47" applyFont="1" applyFill="1" applyBorder="1" applyAlignment="1">
      <alignment horizontal="left"/>
      <protection/>
    </xf>
    <xf numFmtId="0" fontId="2" fillId="2" borderId="7" xfId="47" applyFont="1" applyFill="1" applyBorder="1" applyAlignment="1">
      <alignment horizontal="right" vertical="center"/>
      <protection/>
    </xf>
    <xf numFmtId="0" fontId="4" fillId="3" borderId="0" xfId="47" applyFont="1" applyFill="1" applyBorder="1" applyAlignment="1">
      <alignment horizontal="right"/>
      <protection/>
    </xf>
    <xf numFmtId="176" fontId="4" fillId="3" borderId="0" xfId="47" applyNumberFormat="1" applyFont="1" applyFill="1" applyBorder="1" applyAlignment="1">
      <alignment horizontal="left"/>
      <protection/>
    </xf>
    <xf numFmtId="0" fontId="1" fillId="2" borderId="8" xfId="47" applyFont="1" applyFill="1" applyBorder="1" applyAlignment="1">
      <alignment horizontal="center"/>
      <protection/>
    </xf>
    <xf numFmtId="0" fontId="1" fillId="2" borderId="9" xfId="47" applyFont="1" applyFill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176" fontId="5" fillId="0" borderId="0" xfId="47" applyNumberFormat="1" applyFont="1" applyAlignment="1">
      <alignment horizontal="center"/>
      <protection/>
    </xf>
    <xf numFmtId="15" fontId="5" fillId="0" borderId="0" xfId="47" applyNumberFormat="1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1" fontId="4" fillId="2" borderId="0" xfId="47" applyNumberFormat="1" applyFont="1" applyFill="1" applyBorder="1" applyAlignment="1">
      <alignment horizontal="center"/>
      <protection/>
    </xf>
    <xf numFmtId="0" fontId="11" fillId="2" borderId="0" xfId="47" applyFill="1">
      <alignment/>
      <protection/>
    </xf>
    <xf numFmtId="171" fontId="2" fillId="2" borderId="0" xfId="15" applyFont="1" applyFill="1" applyBorder="1" applyAlignment="1">
      <alignment horizontal="right"/>
    </xf>
    <xf numFmtId="0" fontId="13" fillId="3" borderId="3" xfId="47" applyFont="1" applyFill="1" applyBorder="1" applyAlignment="1">
      <alignment horizontal="right"/>
      <protection/>
    </xf>
    <xf numFmtId="1" fontId="2" fillId="3" borderId="3" xfId="47" applyNumberFormat="1" applyFont="1" applyFill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3" fontId="5" fillId="0" borderId="0" xfId="47" applyNumberFormat="1" applyFont="1" applyAlignment="1">
      <alignment horizontal="center"/>
      <protection/>
    </xf>
    <xf numFmtId="3" fontId="4" fillId="0" borderId="0" xfId="47" applyNumberFormat="1" applyFont="1">
      <alignment/>
      <protection/>
    </xf>
    <xf numFmtId="3" fontId="14" fillId="0" borderId="0" xfId="47" applyNumberFormat="1" applyFont="1">
      <alignment/>
      <protection/>
    </xf>
    <xf numFmtId="1" fontId="4" fillId="3" borderId="0" xfId="47" applyNumberFormat="1" applyFont="1" applyFill="1" applyBorder="1" applyAlignment="1">
      <alignment horizontal="left"/>
      <protection/>
    </xf>
    <xf numFmtId="0" fontId="1" fillId="2" borderId="0" xfId="47" applyFont="1" applyFill="1" applyBorder="1" applyAlignment="1">
      <alignment horizontal="right"/>
      <protection/>
    </xf>
    <xf numFmtId="0" fontId="11" fillId="2" borderId="0" xfId="47" applyFill="1" applyBorder="1">
      <alignment/>
      <protection/>
    </xf>
    <xf numFmtId="0" fontId="2" fillId="2" borderId="0" xfId="47" applyFont="1" applyFill="1" applyBorder="1" applyAlignment="1">
      <alignment horizontal="center" vertical="center"/>
      <protection/>
    </xf>
    <xf numFmtId="49" fontId="2" fillId="2" borderId="0" xfId="47" applyNumberFormat="1" applyFont="1" applyFill="1" applyBorder="1" applyAlignment="1">
      <alignment horizontal="center" vertical="center"/>
      <protection/>
    </xf>
    <xf numFmtId="233" fontId="2" fillId="2" borderId="0" xfId="15" applyNumberFormat="1" applyFont="1" applyFill="1" applyBorder="1" applyAlignment="1">
      <alignment horizontal="center"/>
    </xf>
    <xf numFmtId="0" fontId="2" fillId="2" borderId="0" xfId="47" applyFont="1" applyFill="1" applyBorder="1" applyAlignment="1">
      <alignment horizontal="right"/>
      <protection/>
    </xf>
    <xf numFmtId="173" fontId="2" fillId="2" borderId="0" xfId="47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/>
    </xf>
    <xf numFmtId="171" fontId="4" fillId="3" borderId="10" xfId="15" applyFont="1" applyFill="1" applyBorder="1" applyAlignment="1">
      <alignment horizontal="right"/>
    </xf>
    <xf numFmtId="14" fontId="4" fillId="3" borderId="0" xfId="15" applyNumberFormat="1" applyFont="1" applyFill="1" applyBorder="1" applyAlignment="1">
      <alignment horizontal="center"/>
    </xf>
    <xf numFmtId="171" fontId="4" fillId="3" borderId="11" xfId="15" applyFont="1" applyFill="1" applyBorder="1" applyAlignment="1">
      <alignment horizontal="right"/>
    </xf>
    <xf numFmtId="0" fontId="1" fillId="2" borderId="0" xfId="47" applyFont="1" applyFill="1" applyBorder="1" applyAlignment="1">
      <alignment horizontal="left"/>
      <protection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0" xfId="47" applyFont="1" applyFill="1" applyBorder="1" applyAlignment="1">
      <alignment horizontal="left"/>
      <protection/>
    </xf>
    <xf numFmtId="231" fontId="1" fillId="2" borderId="0" xfId="47" applyNumberFormat="1" applyFont="1" applyFill="1" applyBorder="1" applyAlignment="1">
      <alignment horizontal="left"/>
      <protection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 horizontal="left"/>
    </xf>
    <xf numFmtId="15" fontId="1" fillId="2" borderId="0" xfId="47" applyNumberFormat="1" applyFont="1" applyFill="1" applyBorder="1" applyAlignment="1">
      <alignment horizontal="center"/>
      <protection/>
    </xf>
    <xf numFmtId="173" fontId="4" fillId="3" borderId="0" xfId="0" applyNumberFormat="1" applyFont="1" applyFill="1" applyAlignment="1">
      <alignment horizontal="center"/>
    </xf>
    <xf numFmtId="1" fontId="14" fillId="0" borderId="0" xfId="47" applyNumberFormat="1" applyFont="1">
      <alignment/>
      <protection/>
    </xf>
    <xf numFmtId="2" fontId="5" fillId="5" borderId="0" xfId="47" applyNumberFormat="1" applyFont="1" applyFill="1" applyAlignment="1">
      <alignment horizontal="center"/>
      <protection/>
    </xf>
    <xf numFmtId="2" fontId="5" fillId="6" borderId="0" xfId="47" applyNumberFormat="1" applyFont="1" applyFill="1" applyAlignment="1">
      <alignment horizontal="center"/>
      <protection/>
    </xf>
    <xf numFmtId="0" fontId="2" fillId="2" borderId="7" xfId="47" applyFont="1" applyFill="1" applyBorder="1" applyAlignment="1">
      <alignment horizontal="right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31" fontId="5" fillId="4" borderId="0" xfId="47" applyNumberFormat="1" applyFont="1" applyFill="1" applyAlignment="1">
      <alignment horizontal="center"/>
      <protection/>
    </xf>
    <xf numFmtId="231" fontId="14" fillId="0" borderId="0" xfId="47" applyNumberFormat="1" applyFont="1">
      <alignment/>
      <protection/>
    </xf>
    <xf numFmtId="1" fontId="4" fillId="2" borderId="0" xfId="47" applyNumberFormat="1" applyFont="1" applyFill="1" applyAlignment="1" quotePrefix="1">
      <alignment horizontal="center"/>
      <protection/>
    </xf>
    <xf numFmtId="1" fontId="4" fillId="3" borderId="0" xfId="47" applyNumberFormat="1" applyFont="1" applyFill="1" applyAlignment="1">
      <alignment horizontal="center"/>
      <protection/>
    </xf>
    <xf numFmtId="2" fontId="4" fillId="2" borderId="0" xfId="47" applyNumberFormat="1" applyFont="1" applyFill="1" applyBorder="1" applyAlignment="1">
      <alignment horizontal="center"/>
      <protection/>
    </xf>
    <xf numFmtId="0" fontId="11" fillId="3" borderId="0" xfId="47" applyFill="1">
      <alignment/>
      <protection/>
    </xf>
    <xf numFmtId="2" fontId="1" fillId="2" borderId="3" xfId="47" applyNumberFormat="1" applyFont="1" applyFill="1" applyBorder="1" applyAlignment="1">
      <alignment horizontal="center"/>
      <protection/>
    </xf>
    <xf numFmtId="2" fontId="11" fillId="0" borderId="0" xfId="47" applyNumberFormat="1">
      <alignment/>
      <protection/>
    </xf>
    <xf numFmtId="176" fontId="13" fillId="6" borderId="0" xfId="47" applyNumberFormat="1" applyFont="1" applyFill="1" applyAlignment="1">
      <alignment horizontal="center"/>
      <protection/>
    </xf>
    <xf numFmtId="179" fontId="2" fillId="2" borderId="12" xfId="47" applyNumberFormat="1" applyFont="1" applyFill="1" applyBorder="1" applyAlignment="1">
      <alignment horizontal="center"/>
      <protection/>
    </xf>
    <xf numFmtId="0" fontId="13" fillId="2" borderId="3" xfId="47" applyFont="1" applyFill="1" applyBorder="1" applyAlignment="1">
      <alignment horizontal="left"/>
      <protection/>
    </xf>
    <xf numFmtId="0" fontId="2" fillId="2" borderId="13" xfId="0" applyFont="1" applyFill="1" applyBorder="1" applyAlignment="1">
      <alignment/>
    </xf>
    <xf numFmtId="171" fontId="21" fillId="8" borderId="0" xfId="15" applyFont="1" applyFill="1" applyBorder="1" applyAlignment="1">
      <alignment horizontal="center"/>
    </xf>
    <xf numFmtId="171" fontId="22" fillId="8" borderId="11" xfId="15" applyFont="1" applyFill="1" applyBorder="1" applyAlignment="1">
      <alignment/>
    </xf>
    <xf numFmtId="176" fontId="5" fillId="6" borderId="0" xfId="47" applyNumberFormat="1" applyFont="1" applyFill="1" applyAlignment="1">
      <alignment horizontal="left"/>
      <protection/>
    </xf>
    <xf numFmtId="0" fontId="6" fillId="2" borderId="0" xfId="0" applyFont="1" applyFill="1" applyAlignment="1">
      <alignment horizontal="right"/>
    </xf>
    <xf numFmtId="1" fontId="5" fillId="6" borderId="6" xfId="47" applyNumberFormat="1" applyFont="1" applyFill="1" applyBorder="1" applyAlignment="1">
      <alignment horizontal="center"/>
      <protection/>
    </xf>
    <xf numFmtId="2" fontId="5" fillId="3" borderId="0" xfId="47" applyNumberFormat="1" applyFont="1" applyFill="1" applyAlignment="1">
      <alignment horizontal="center"/>
      <protection/>
    </xf>
    <xf numFmtId="1" fontId="5" fillId="6" borderId="14" xfId="47" applyNumberFormat="1" applyFont="1" applyFill="1" applyBorder="1" applyAlignment="1">
      <alignment horizontal="center"/>
      <protection/>
    </xf>
    <xf numFmtId="9" fontId="5" fillId="6" borderId="0" xfId="47" applyNumberFormat="1" applyFont="1" applyFill="1" applyBorder="1" applyAlignment="1">
      <alignment horizontal="center"/>
      <protection/>
    </xf>
    <xf numFmtId="1" fontId="5" fillId="2" borderId="5" xfId="47" applyNumberFormat="1" applyFont="1" applyFill="1" applyBorder="1" applyAlignment="1">
      <alignment horizontal="center"/>
      <protection/>
    </xf>
    <xf numFmtId="0" fontId="1" fillId="2" borderId="13" xfId="47" applyFont="1" applyFill="1" applyBorder="1" applyAlignment="1">
      <alignment horizontal="center" vertical="center"/>
      <protection/>
    </xf>
    <xf numFmtId="9" fontId="2" fillId="2" borderId="12" xfId="47" applyNumberFormat="1" applyFont="1" applyFill="1" applyBorder="1" applyAlignment="1">
      <alignment horizontal="center" vertical="center"/>
      <protection/>
    </xf>
    <xf numFmtId="1" fontId="4" fillId="2" borderId="15" xfId="47" applyNumberFormat="1" applyFont="1" applyFill="1" applyBorder="1" applyAlignment="1">
      <alignment horizontal="center"/>
      <protection/>
    </xf>
    <xf numFmtId="0" fontId="1" fillId="3" borderId="0" xfId="47" applyFont="1" applyFill="1" applyBorder="1" applyAlignment="1">
      <alignment horizontal="center"/>
      <protection/>
    </xf>
    <xf numFmtId="49" fontId="2" fillId="2" borderId="16" xfId="15" applyNumberFormat="1" applyFont="1" applyFill="1" applyBorder="1" applyAlignment="1">
      <alignment horizontal="center"/>
    </xf>
    <xf numFmtId="0" fontId="1" fillId="2" borderId="17" xfId="47" applyFont="1" applyFill="1" applyBorder="1" applyAlignment="1">
      <alignment horizontal="center"/>
      <protection/>
    </xf>
    <xf numFmtId="0" fontId="2" fillId="2" borderId="17" xfId="47" applyFont="1" applyFill="1" applyBorder="1" applyAlignment="1">
      <alignment horizontal="right" vertical="center"/>
      <protection/>
    </xf>
    <xf numFmtId="0" fontId="2" fillId="2" borderId="18" xfId="47" applyFont="1" applyFill="1" applyBorder="1" applyAlignment="1">
      <alignment horizontal="center"/>
      <protection/>
    </xf>
    <xf numFmtId="0" fontId="2" fillId="2" borderId="0" xfId="47" applyFont="1" applyFill="1" applyBorder="1" applyAlignment="1">
      <alignment horizontal="right" vertical="center"/>
      <protection/>
    </xf>
    <xf numFmtId="0" fontId="2" fillId="3" borderId="0" xfId="47" applyFont="1" applyFill="1" applyBorder="1" applyAlignment="1">
      <alignment horizontal="right" vertical="center"/>
      <protection/>
    </xf>
    <xf numFmtId="0" fontId="2" fillId="3" borderId="0" xfId="47" applyFont="1" applyFill="1" applyBorder="1" applyAlignment="1">
      <alignment horizontal="center"/>
      <protection/>
    </xf>
    <xf numFmtId="0" fontId="2" fillId="2" borderId="19" xfId="47" applyFont="1" applyFill="1" applyBorder="1" applyAlignment="1">
      <alignment horizontal="center" vertical="center"/>
      <protection/>
    </xf>
    <xf numFmtId="0" fontId="0" fillId="2" borderId="20" xfId="0" applyFill="1" applyBorder="1" applyAlignment="1">
      <alignment/>
    </xf>
    <xf numFmtId="0" fontId="2" fillId="2" borderId="21" xfId="47" applyFont="1" applyFill="1" applyBorder="1" applyAlignment="1">
      <alignment horizontal="right" vertical="center"/>
      <protection/>
    </xf>
    <xf numFmtId="0" fontId="2" fillId="2" borderId="21" xfId="47" applyFont="1" applyFill="1" applyBorder="1" applyAlignment="1">
      <alignment horizontal="right"/>
      <protection/>
    </xf>
    <xf numFmtId="0" fontId="2" fillId="3" borderId="0" xfId="47" applyFont="1" applyFill="1" applyBorder="1" applyAlignment="1">
      <alignment horizontal="center" vertical="center"/>
      <protection/>
    </xf>
    <xf numFmtId="9" fontId="4" fillId="3" borderId="0" xfId="0" applyNumberFormat="1" applyFont="1" applyFill="1" applyAlignment="1">
      <alignment horizontal="center"/>
    </xf>
    <xf numFmtId="0" fontId="2" fillId="2" borderId="22" xfId="47" applyFont="1" applyFill="1" applyBorder="1" applyAlignment="1">
      <alignment horizontal="center" vertical="center"/>
      <protection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1" fontId="1" fillId="6" borderId="32" xfId="47" applyNumberFormat="1" applyFont="1" applyFill="1" applyBorder="1" applyAlignment="1">
      <alignment horizontal="center"/>
      <protection/>
    </xf>
    <xf numFmtId="0" fontId="1" fillId="6" borderId="25" xfId="47" applyFont="1" applyFill="1" applyBorder="1" applyAlignment="1">
      <alignment horizontal="left"/>
      <protection/>
    </xf>
    <xf numFmtId="1" fontId="1" fillId="6" borderId="28" xfId="47" applyNumberFormat="1" applyFont="1" applyFill="1" applyBorder="1" applyAlignment="1">
      <alignment horizontal="center"/>
      <protection/>
    </xf>
    <xf numFmtId="0" fontId="1" fillId="6" borderId="0" xfId="47" applyFont="1" applyFill="1" applyBorder="1" applyAlignment="1">
      <alignment horizontal="left"/>
      <protection/>
    </xf>
    <xf numFmtId="0" fontId="27" fillId="6" borderId="28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28" fillId="2" borderId="0" xfId="47" applyFont="1" applyFill="1">
      <alignment/>
      <protection/>
    </xf>
    <xf numFmtId="0" fontId="0" fillId="2" borderId="0" xfId="0" applyFill="1" applyAlignment="1">
      <alignment horizontal="right"/>
    </xf>
    <xf numFmtId="0" fontId="3" fillId="2" borderId="16" xfId="0" applyFont="1" applyFill="1" applyBorder="1" applyAlignment="1">
      <alignment vertical="center"/>
    </xf>
    <xf numFmtId="0" fontId="19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" fillId="7" borderId="33" xfId="47" applyFont="1" applyFill="1" applyBorder="1" applyAlignment="1">
      <alignment horizontal="left"/>
      <protection/>
    </xf>
    <xf numFmtId="0" fontId="1" fillId="7" borderId="34" xfId="47" applyFont="1" applyFill="1" applyBorder="1" applyAlignment="1">
      <alignment horizontal="center"/>
      <protection/>
    </xf>
    <xf numFmtId="0" fontId="4" fillId="7" borderId="35" xfId="47" applyFont="1" applyFill="1" applyBorder="1" applyAlignment="1">
      <alignment horizontal="center"/>
      <protection/>
    </xf>
    <xf numFmtId="1" fontId="1" fillId="2" borderId="0" xfId="47" applyNumberFormat="1" applyFont="1" applyFill="1" applyBorder="1" applyAlignment="1">
      <alignment horizontal="right" vertical="center"/>
      <protection/>
    </xf>
    <xf numFmtId="0" fontId="4" fillId="7" borderId="36" xfId="47" applyFont="1" applyFill="1" applyBorder="1" applyAlignment="1">
      <alignment horizontal="center"/>
      <protection/>
    </xf>
    <xf numFmtId="0" fontId="2" fillId="2" borderId="16" xfId="47" applyFont="1" applyFill="1" applyBorder="1" applyAlignment="1">
      <alignment horizontal="center" vertical="center"/>
      <protection/>
    </xf>
    <xf numFmtId="0" fontId="1" fillId="3" borderId="0" xfId="47" applyFont="1" applyFill="1">
      <alignment/>
      <protection/>
    </xf>
    <xf numFmtId="2" fontId="1" fillId="3" borderId="0" xfId="47" applyNumberFormat="1" applyFont="1" applyFill="1" applyAlignment="1">
      <alignment horizontal="center" vertical="center"/>
      <protection/>
    </xf>
    <xf numFmtId="176" fontId="4" fillId="2" borderId="0" xfId="47" applyNumberFormat="1" applyFont="1" applyFill="1" applyAlignment="1" quotePrefix="1">
      <alignment horizontal="center"/>
      <protection/>
    </xf>
  </cellXfs>
  <cellStyles count="37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Normal_adx-stuff" xfId="47"/>
    <cellStyle name="Normal_Retriever_Zdlt" xfId="48"/>
    <cellStyle name="Percent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MACD!$S$4:$S$41</c:f>
              <c:strCache>
                <c:ptCount val="38"/>
                <c:pt idx="0">
                  <c:v>37019</c:v>
                </c:pt>
                <c:pt idx="1">
                  <c:v>37020</c:v>
                </c:pt>
                <c:pt idx="2">
                  <c:v>37021</c:v>
                </c:pt>
                <c:pt idx="3">
                  <c:v>37022</c:v>
                </c:pt>
                <c:pt idx="4">
                  <c:v>37023</c:v>
                </c:pt>
                <c:pt idx="5">
                  <c:v>37026</c:v>
                </c:pt>
                <c:pt idx="6">
                  <c:v>37027</c:v>
                </c:pt>
                <c:pt idx="7">
                  <c:v>37028</c:v>
                </c:pt>
                <c:pt idx="8">
                  <c:v>37029</c:v>
                </c:pt>
                <c:pt idx="9">
                  <c:v>37030</c:v>
                </c:pt>
                <c:pt idx="10">
                  <c:v>37033</c:v>
                </c:pt>
                <c:pt idx="11">
                  <c:v>37034</c:v>
                </c:pt>
                <c:pt idx="12">
                  <c:v>37035</c:v>
                </c:pt>
                <c:pt idx="13">
                  <c:v>37036</c:v>
                </c:pt>
                <c:pt idx="14">
                  <c:v>37037</c:v>
                </c:pt>
                <c:pt idx="15">
                  <c:v>37041</c:v>
                </c:pt>
                <c:pt idx="16">
                  <c:v>37042</c:v>
                </c:pt>
                <c:pt idx="17">
                  <c:v>37043</c:v>
                </c:pt>
                <c:pt idx="18">
                  <c:v>37044</c:v>
                </c:pt>
                <c:pt idx="19">
                  <c:v>37047</c:v>
                </c:pt>
                <c:pt idx="20">
                  <c:v>37048</c:v>
                </c:pt>
                <c:pt idx="21">
                  <c:v>37049</c:v>
                </c:pt>
                <c:pt idx="22">
                  <c:v>37050</c:v>
                </c:pt>
                <c:pt idx="23">
                  <c:v>37051</c:v>
                </c:pt>
                <c:pt idx="24">
                  <c:v>37054</c:v>
                </c:pt>
                <c:pt idx="25">
                  <c:v>37055</c:v>
                </c:pt>
                <c:pt idx="26">
                  <c:v>37056</c:v>
                </c:pt>
                <c:pt idx="27">
                  <c:v>37057</c:v>
                </c:pt>
                <c:pt idx="28">
                  <c:v>37058</c:v>
                </c:pt>
                <c:pt idx="29">
                  <c:v>37061</c:v>
                </c:pt>
                <c:pt idx="30">
                  <c:v>37062</c:v>
                </c:pt>
                <c:pt idx="31">
                  <c:v>37063</c:v>
                </c:pt>
                <c:pt idx="32">
                  <c:v>37064</c:v>
                </c:pt>
                <c:pt idx="33">
                  <c:v>37065</c:v>
                </c:pt>
                <c:pt idx="34">
                  <c:v>37068</c:v>
                </c:pt>
                <c:pt idx="35">
                  <c:v>37069</c:v>
                </c:pt>
                <c:pt idx="36">
                  <c:v>37070</c:v>
                </c:pt>
                <c:pt idx="37">
                  <c:v>37071</c:v>
                </c:pt>
              </c:strCache>
            </c:strRef>
          </c:cat>
          <c:val>
            <c:numRef>
              <c:f>MACD!$R$4:$R$41</c:f>
              <c:numCache>
                <c:ptCount val="38"/>
                <c:pt idx="0">
                  <c:v>0.09311588919943858</c:v>
                </c:pt>
                <c:pt idx="1">
                  <c:v>0.07976953377431073</c:v>
                </c:pt>
                <c:pt idx="2">
                  <c:v>0.08803794177067914</c:v>
                </c:pt>
                <c:pt idx="3">
                  <c:v>0.07696953474690815</c:v>
                </c:pt>
                <c:pt idx="4">
                  <c:v>0.05753670087378282</c:v>
                </c:pt>
                <c:pt idx="5">
                  <c:v>0.07068131792384946</c:v>
                </c:pt>
                <c:pt idx="6">
                  <c:v>0.09416863183786717</c:v>
                </c:pt>
                <c:pt idx="7">
                  <c:v>0.13888386500929784</c:v>
                </c:pt>
                <c:pt idx="8">
                  <c:v>0.17835571059525535</c:v>
                </c:pt>
                <c:pt idx="9">
                  <c:v>0.21648350275039263</c:v>
                </c:pt>
                <c:pt idx="10">
                  <c:v>0.25890277491233604</c:v>
                </c:pt>
                <c:pt idx="11">
                  <c:v>0.2886476220487637</c:v>
                </c:pt>
                <c:pt idx="12">
                  <c:v>0.3016614989822912</c:v>
                </c:pt>
                <c:pt idx="13">
                  <c:v>0.3163293546584711</c:v>
                </c:pt>
                <c:pt idx="14">
                  <c:v>0.32453706354352363</c:v>
                </c:pt>
                <c:pt idx="15">
                  <c:v>0.30805081584773575</c:v>
                </c:pt>
                <c:pt idx="16">
                  <c:v>0.31777920065803045</c:v>
                </c:pt>
                <c:pt idx="17">
                  <c:v>0.3233683784878636</c:v>
                </c:pt>
                <c:pt idx="18">
                  <c:v>0.31581473800758886</c:v>
                </c:pt>
                <c:pt idx="19">
                  <c:v>0.30302697121098277</c:v>
                </c:pt>
                <c:pt idx="20">
                  <c:v>0.3036642085849408</c:v>
                </c:pt>
                <c:pt idx="21">
                  <c:v>0.3008431172318282</c:v>
                </c:pt>
                <c:pt idx="22">
                  <c:v>0.29670697482410446</c:v>
                </c:pt>
                <c:pt idx="23">
                  <c:v>0.2830397698932998</c:v>
                </c:pt>
                <c:pt idx="24">
                  <c:v>0.2656202303320043</c:v>
                </c:pt>
                <c:pt idx="25">
                  <c:v>0.2416425718325641</c:v>
                </c:pt>
                <c:pt idx="26">
                  <c:v>0.21485473770529495</c:v>
                </c:pt>
                <c:pt idx="27">
                  <c:v>0.1790014300271423</c:v>
                </c:pt>
                <c:pt idx="28">
                  <c:v>0.16901502930961243</c:v>
                </c:pt>
                <c:pt idx="29">
                  <c:v>0.14737786853905988</c:v>
                </c:pt>
                <c:pt idx="30">
                  <c:v>0.12073575075051224</c:v>
                </c:pt>
                <c:pt idx="31">
                  <c:v>0.07303569971023194</c:v>
                </c:pt>
                <c:pt idx="32">
                  <c:v>-0.02808557976441506</c:v>
                </c:pt>
                <c:pt idx="33">
                  <c:v>-0.10916080746920187</c:v>
                </c:pt>
                <c:pt idx="34">
                  <c:v>-0.1887540789568689</c:v>
                </c:pt>
                <c:pt idx="35">
                  <c:v>-0.22698593650979149</c:v>
                </c:pt>
                <c:pt idx="36">
                  <c:v>-0.26777577370469174</c:v>
                </c:pt>
                <c:pt idx="37">
                  <c:v>-0.32184135291443994</c:v>
                </c:pt>
              </c:numCache>
            </c:numRef>
          </c:val>
          <c:smooth val="0"/>
        </c:ser>
        <c:axId val="22609753"/>
        <c:axId val="2161186"/>
      </c:lineChart>
      <c:dateAx>
        <c:axId val="226097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0"/>
        <c:majorUnit val="3"/>
        <c:majorTimeUnit val="days"/>
        <c:noMultiLvlLbl val="0"/>
      </c:dateAx>
      <c:valAx>
        <c:axId val="2161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097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MACD!$U$1</c:f>
              <c:strCache>
                <c:ptCount val="1"/>
                <c:pt idx="0">
                  <c:v>EMA(20)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MACD!$S$3:$S$38</c:f>
              <c:strCache>
                <c:ptCount val="36"/>
                <c:pt idx="0">
                  <c:v>37016</c:v>
                </c:pt>
                <c:pt idx="1">
                  <c:v>37019</c:v>
                </c:pt>
                <c:pt idx="2">
                  <c:v>37020</c:v>
                </c:pt>
                <c:pt idx="3">
                  <c:v>37021</c:v>
                </c:pt>
                <c:pt idx="4">
                  <c:v>37022</c:v>
                </c:pt>
                <c:pt idx="5">
                  <c:v>37023</c:v>
                </c:pt>
                <c:pt idx="6">
                  <c:v>37026</c:v>
                </c:pt>
                <c:pt idx="7">
                  <c:v>37027</c:v>
                </c:pt>
                <c:pt idx="8">
                  <c:v>37028</c:v>
                </c:pt>
                <c:pt idx="9">
                  <c:v>37029</c:v>
                </c:pt>
                <c:pt idx="10">
                  <c:v>37030</c:v>
                </c:pt>
                <c:pt idx="11">
                  <c:v>37033</c:v>
                </c:pt>
                <c:pt idx="12">
                  <c:v>37034</c:v>
                </c:pt>
                <c:pt idx="13">
                  <c:v>37035</c:v>
                </c:pt>
                <c:pt idx="14">
                  <c:v>37036</c:v>
                </c:pt>
                <c:pt idx="15">
                  <c:v>37037</c:v>
                </c:pt>
                <c:pt idx="16">
                  <c:v>37041</c:v>
                </c:pt>
                <c:pt idx="17">
                  <c:v>37042</c:v>
                </c:pt>
                <c:pt idx="18">
                  <c:v>37043</c:v>
                </c:pt>
                <c:pt idx="19">
                  <c:v>37044</c:v>
                </c:pt>
                <c:pt idx="20">
                  <c:v>37047</c:v>
                </c:pt>
                <c:pt idx="21">
                  <c:v>37048</c:v>
                </c:pt>
                <c:pt idx="22">
                  <c:v>37049</c:v>
                </c:pt>
                <c:pt idx="23">
                  <c:v>37050</c:v>
                </c:pt>
                <c:pt idx="24">
                  <c:v>37051</c:v>
                </c:pt>
                <c:pt idx="25">
                  <c:v>37054</c:v>
                </c:pt>
                <c:pt idx="26">
                  <c:v>37055</c:v>
                </c:pt>
                <c:pt idx="27">
                  <c:v>37056</c:v>
                </c:pt>
                <c:pt idx="28">
                  <c:v>37057</c:v>
                </c:pt>
                <c:pt idx="29">
                  <c:v>37058</c:v>
                </c:pt>
                <c:pt idx="30">
                  <c:v>37061</c:v>
                </c:pt>
                <c:pt idx="31">
                  <c:v>37062</c:v>
                </c:pt>
                <c:pt idx="32">
                  <c:v>37063</c:v>
                </c:pt>
                <c:pt idx="33">
                  <c:v>37064</c:v>
                </c:pt>
                <c:pt idx="34">
                  <c:v>37065</c:v>
                </c:pt>
                <c:pt idx="35">
                  <c:v>37068</c:v>
                </c:pt>
              </c:strCache>
            </c:strRef>
          </c:cat>
          <c:val>
            <c:numRef>
              <c:f>MACD!$U$3:$U$38</c:f>
              <c:numCache>
                <c:ptCount val="36"/>
                <c:pt idx="0">
                  <c:v>35.979161987361884</c:v>
                </c:pt>
                <c:pt idx="1">
                  <c:v>36.003051321898845</c:v>
                </c:pt>
                <c:pt idx="2">
                  <c:v>35.986570243622765</c:v>
                </c:pt>
                <c:pt idx="3">
                  <c:v>36.00594450613488</c:v>
                </c:pt>
                <c:pt idx="4">
                  <c:v>35.99299741031251</c:v>
                </c:pt>
                <c:pt idx="5">
                  <c:v>35.965092895044656</c:v>
                </c:pt>
                <c:pt idx="6">
                  <c:v>35.99127452408802</c:v>
                </c:pt>
                <c:pt idx="7">
                  <c:v>36.035915045603446</c:v>
                </c:pt>
                <c:pt idx="8">
                  <c:v>36.11820885078407</c:v>
                </c:pt>
                <c:pt idx="9">
                  <c:v>36.194569912614156</c:v>
                </c:pt>
                <c:pt idx="10">
                  <c:v>36.27127753998424</c:v>
                </c:pt>
                <c:pt idx="11">
                  <c:v>36.35782253617622</c:v>
                </c:pt>
                <c:pt idx="12">
                  <c:v>36.4256489613023</c:v>
                </c:pt>
                <c:pt idx="13">
                  <c:v>36.467015726892555</c:v>
                </c:pt>
                <c:pt idx="14">
                  <c:v>36.51206184814088</c:v>
                </c:pt>
                <c:pt idx="15">
                  <c:v>36.54710357688937</c:v>
                </c:pt>
                <c:pt idx="16">
                  <c:v>36.540712760042766</c:v>
                </c:pt>
                <c:pt idx="17">
                  <c:v>36.577787735276786</c:v>
                </c:pt>
                <c:pt idx="18">
                  <c:v>36.60847461763137</c:v>
                </c:pt>
                <c:pt idx="19">
                  <c:v>36.6171913207141</c:v>
                </c:pt>
                <c:pt idx="20">
                  <c:v>36.61650643302704</c:v>
                </c:pt>
                <c:pt idx="21">
                  <c:v>36.63779153464351</c:v>
                </c:pt>
                <c:pt idx="22">
                  <c:v>36.65323995991556</c:v>
                </c:pt>
                <c:pt idx="23">
                  <c:v>36.66626472563789</c:v>
                </c:pt>
                <c:pt idx="24">
                  <c:v>36.6628109422438</c:v>
                </c:pt>
                <c:pt idx="25">
                  <c:v>36.65206704298249</c:v>
                </c:pt>
                <c:pt idx="26">
                  <c:v>36.629013038888914</c:v>
                </c:pt>
                <c:pt idx="27">
                  <c:v>36.5995832256614</c:v>
                </c:pt>
                <c:pt idx="28">
                  <c:v>36.552956251788885</c:v>
                </c:pt>
                <c:pt idx="29">
                  <c:v>36.54791279923756</c:v>
                </c:pt>
                <c:pt idx="30">
                  <c:v>36.52239729454826</c:v>
                </c:pt>
                <c:pt idx="31">
                  <c:v>36.486930885543664</c:v>
                </c:pt>
                <c:pt idx="32">
                  <c:v>36.41388984882522</c:v>
                </c:pt>
                <c:pt idx="33">
                  <c:v>36.24685272036567</c:v>
                </c:pt>
                <c:pt idx="34">
                  <c:v>36.107152461283235</c:v>
                </c:pt>
                <c:pt idx="35">
                  <c:v>35.96456651258959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MACD!$V$1</c:f>
              <c:strCache>
                <c:ptCount val="1"/>
                <c:pt idx="0">
                  <c:v>EMA(50)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MACD!$V$3:$V$38</c:f>
              <c:numCache>
                <c:ptCount val="36"/>
                <c:pt idx="0">
                  <c:v>35.89687157280959</c:v>
                </c:pt>
                <c:pt idx="1">
                  <c:v>35.909935432699406</c:v>
                </c:pt>
                <c:pt idx="2">
                  <c:v>35.906800709848454</c:v>
                </c:pt>
                <c:pt idx="3">
                  <c:v>35.9179065643642</c:v>
                </c:pt>
                <c:pt idx="4">
                  <c:v>35.916027875565604</c:v>
                </c:pt>
                <c:pt idx="5">
                  <c:v>35.90755619417087</c:v>
                </c:pt>
                <c:pt idx="6">
                  <c:v>35.92059320616417</c:v>
                </c:pt>
                <c:pt idx="7">
                  <c:v>35.94174641376558</c:v>
                </c:pt>
                <c:pt idx="8">
                  <c:v>35.979324985774774</c:v>
                </c:pt>
                <c:pt idx="9">
                  <c:v>36.0162142020189</c:v>
                </c:pt>
                <c:pt idx="10">
                  <c:v>36.05479403723385</c:v>
                </c:pt>
                <c:pt idx="11">
                  <c:v>36.098919761263886</c:v>
                </c:pt>
                <c:pt idx="12">
                  <c:v>36.13700133925354</c:v>
                </c:pt>
                <c:pt idx="13">
                  <c:v>36.165354227910264</c:v>
                </c:pt>
                <c:pt idx="14">
                  <c:v>36.19573249348241</c:v>
                </c:pt>
                <c:pt idx="15">
                  <c:v>36.222566513345846</c:v>
                </c:pt>
                <c:pt idx="16">
                  <c:v>36.23266194419503</c:v>
                </c:pt>
                <c:pt idx="17">
                  <c:v>36.260008534618756</c:v>
                </c:pt>
                <c:pt idx="18">
                  <c:v>36.28510623914351</c:v>
                </c:pt>
                <c:pt idx="19">
                  <c:v>36.30137658270651</c:v>
                </c:pt>
                <c:pt idx="20">
                  <c:v>36.31347946181606</c:v>
                </c:pt>
                <c:pt idx="21">
                  <c:v>36.33412732605857</c:v>
                </c:pt>
                <c:pt idx="22">
                  <c:v>36.35239684268373</c:v>
                </c:pt>
                <c:pt idx="23">
                  <c:v>36.36955775081378</c:v>
                </c:pt>
                <c:pt idx="24">
                  <c:v>36.3797711723505</c:v>
                </c:pt>
                <c:pt idx="25">
                  <c:v>36.38644681265048</c:v>
                </c:pt>
                <c:pt idx="26">
                  <c:v>36.38737046705635</c:v>
                </c:pt>
                <c:pt idx="27">
                  <c:v>36.3847284879561</c:v>
                </c:pt>
                <c:pt idx="28">
                  <c:v>36.37395482176174</c:v>
                </c:pt>
                <c:pt idx="29">
                  <c:v>36.378897769927946</c:v>
                </c:pt>
                <c:pt idx="30">
                  <c:v>36.3750194260092</c:v>
                </c:pt>
                <c:pt idx="31">
                  <c:v>36.36619513479315</c:v>
                </c:pt>
                <c:pt idx="32">
                  <c:v>36.34085414911499</c:v>
                </c:pt>
                <c:pt idx="33">
                  <c:v>36.27493830013009</c:v>
                </c:pt>
                <c:pt idx="34">
                  <c:v>36.21631326875244</c:v>
                </c:pt>
                <c:pt idx="35">
                  <c:v>36.15332059154646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MACD!$W$1</c:f>
              <c:strCache>
                <c:ptCount val="1"/>
                <c:pt idx="0">
                  <c:v>Closing Price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MACD!$S$3:$S$38</c:f>
              <c:strCache>
                <c:ptCount val="36"/>
                <c:pt idx="0">
                  <c:v>37016</c:v>
                </c:pt>
                <c:pt idx="1">
                  <c:v>37019</c:v>
                </c:pt>
                <c:pt idx="2">
                  <c:v>37020</c:v>
                </c:pt>
                <c:pt idx="3">
                  <c:v>37021</c:v>
                </c:pt>
                <c:pt idx="4">
                  <c:v>37022</c:v>
                </c:pt>
                <c:pt idx="5">
                  <c:v>37023</c:v>
                </c:pt>
                <c:pt idx="6">
                  <c:v>37026</c:v>
                </c:pt>
                <c:pt idx="7">
                  <c:v>37027</c:v>
                </c:pt>
                <c:pt idx="8">
                  <c:v>37028</c:v>
                </c:pt>
                <c:pt idx="9">
                  <c:v>37029</c:v>
                </c:pt>
                <c:pt idx="10">
                  <c:v>37030</c:v>
                </c:pt>
                <c:pt idx="11">
                  <c:v>37033</c:v>
                </c:pt>
                <c:pt idx="12">
                  <c:v>37034</c:v>
                </c:pt>
                <c:pt idx="13">
                  <c:v>37035</c:v>
                </c:pt>
                <c:pt idx="14">
                  <c:v>37036</c:v>
                </c:pt>
                <c:pt idx="15">
                  <c:v>37037</c:v>
                </c:pt>
                <c:pt idx="16">
                  <c:v>37041</c:v>
                </c:pt>
                <c:pt idx="17">
                  <c:v>37042</c:v>
                </c:pt>
                <c:pt idx="18">
                  <c:v>37043</c:v>
                </c:pt>
                <c:pt idx="19">
                  <c:v>37044</c:v>
                </c:pt>
                <c:pt idx="20">
                  <c:v>37047</c:v>
                </c:pt>
                <c:pt idx="21">
                  <c:v>37048</c:v>
                </c:pt>
                <c:pt idx="22">
                  <c:v>37049</c:v>
                </c:pt>
                <c:pt idx="23">
                  <c:v>37050</c:v>
                </c:pt>
                <c:pt idx="24">
                  <c:v>37051</c:v>
                </c:pt>
                <c:pt idx="25">
                  <c:v>37054</c:v>
                </c:pt>
                <c:pt idx="26">
                  <c:v>37055</c:v>
                </c:pt>
                <c:pt idx="27">
                  <c:v>37056</c:v>
                </c:pt>
                <c:pt idx="28">
                  <c:v>37057</c:v>
                </c:pt>
                <c:pt idx="29">
                  <c:v>37058</c:v>
                </c:pt>
                <c:pt idx="30">
                  <c:v>37061</c:v>
                </c:pt>
                <c:pt idx="31">
                  <c:v>37062</c:v>
                </c:pt>
                <c:pt idx="32">
                  <c:v>37063</c:v>
                </c:pt>
                <c:pt idx="33">
                  <c:v>37064</c:v>
                </c:pt>
                <c:pt idx="34">
                  <c:v>37065</c:v>
                </c:pt>
                <c:pt idx="35">
                  <c:v>37068</c:v>
                </c:pt>
              </c:strCache>
            </c:strRef>
          </c:cat>
          <c:val>
            <c:numRef>
              <c:f>MACD!$W$3:$W$38</c:f>
              <c:numCache>
                <c:ptCount val="36"/>
                <c:pt idx="0">
                  <c:v>35.85</c:v>
                </c:pt>
                <c:pt idx="1">
                  <c:v>36.23</c:v>
                </c:pt>
                <c:pt idx="2">
                  <c:v>35.83</c:v>
                </c:pt>
                <c:pt idx="3">
                  <c:v>36.19</c:v>
                </c:pt>
                <c:pt idx="4">
                  <c:v>35.87</c:v>
                </c:pt>
                <c:pt idx="5">
                  <c:v>35.7</c:v>
                </c:pt>
                <c:pt idx="6">
                  <c:v>36.24</c:v>
                </c:pt>
                <c:pt idx="7">
                  <c:v>36.46</c:v>
                </c:pt>
                <c:pt idx="8">
                  <c:v>36.9</c:v>
                </c:pt>
                <c:pt idx="9">
                  <c:v>36.92</c:v>
                </c:pt>
                <c:pt idx="10">
                  <c:v>37</c:v>
                </c:pt>
                <c:pt idx="11">
                  <c:v>37.18</c:v>
                </c:pt>
                <c:pt idx="12">
                  <c:v>37.07</c:v>
                </c:pt>
                <c:pt idx="13">
                  <c:v>36.86</c:v>
                </c:pt>
                <c:pt idx="14">
                  <c:v>36.94</c:v>
                </c:pt>
                <c:pt idx="15">
                  <c:v>36.88</c:v>
                </c:pt>
                <c:pt idx="16">
                  <c:v>36.48</c:v>
                </c:pt>
                <c:pt idx="17">
                  <c:v>36.93</c:v>
                </c:pt>
                <c:pt idx="18">
                  <c:v>36.9</c:v>
                </c:pt>
                <c:pt idx="19">
                  <c:v>36.7</c:v>
                </c:pt>
                <c:pt idx="20">
                  <c:v>36.61</c:v>
                </c:pt>
                <c:pt idx="21">
                  <c:v>36.84</c:v>
                </c:pt>
                <c:pt idx="22">
                  <c:v>36.8</c:v>
                </c:pt>
                <c:pt idx="23">
                  <c:v>36.79</c:v>
                </c:pt>
                <c:pt idx="24">
                  <c:v>36.63</c:v>
                </c:pt>
                <c:pt idx="25">
                  <c:v>36.55</c:v>
                </c:pt>
                <c:pt idx="26">
                  <c:v>36.41</c:v>
                </c:pt>
                <c:pt idx="27">
                  <c:v>36.32</c:v>
                </c:pt>
                <c:pt idx="28">
                  <c:v>36.11</c:v>
                </c:pt>
                <c:pt idx="29">
                  <c:v>36.5</c:v>
                </c:pt>
                <c:pt idx="30">
                  <c:v>36.28</c:v>
                </c:pt>
                <c:pt idx="31">
                  <c:v>36.15</c:v>
                </c:pt>
                <c:pt idx="32">
                  <c:v>35.72</c:v>
                </c:pt>
                <c:pt idx="33">
                  <c:v>34.66</c:v>
                </c:pt>
                <c:pt idx="34">
                  <c:v>34.78</c:v>
                </c:pt>
                <c:pt idx="35">
                  <c:v>34.61</c:v>
                </c:pt>
              </c:numCache>
            </c:numRef>
          </c:val>
          <c:smooth val="0"/>
        </c:ser>
        <c:axId val="19450675"/>
        <c:axId val="40838348"/>
      </c:lineChart>
      <c:dateAx>
        <c:axId val="194506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 val="autoZero"/>
        <c:auto val="0"/>
        <c:majorUnit val="3"/>
        <c:majorTimeUnit val="days"/>
        <c:minorUnit val="3"/>
        <c:minorTimeUnit val="days"/>
        <c:noMultiLvlLbl val="0"/>
      </c:dateAx>
      <c:valAx>
        <c:axId val="40838348"/>
        <c:scaling>
          <c:orientation val="minMax"/>
          <c:max val="40"/>
          <c:min val="3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MACD!$X$3:$X$41</c:f>
              <c:numCache>
                <c:ptCount val="39"/>
                <c:pt idx="0">
                  <c:v>17857.7</c:v>
                </c:pt>
                <c:pt idx="1">
                  <c:v>14586.3</c:v>
                </c:pt>
                <c:pt idx="2">
                  <c:v>18040.9</c:v>
                </c:pt>
                <c:pt idx="3">
                  <c:v>15190.7</c:v>
                </c:pt>
                <c:pt idx="4">
                  <c:v>16027.9</c:v>
                </c:pt>
                <c:pt idx="5">
                  <c:v>18241</c:v>
                </c:pt>
                <c:pt idx="6">
                  <c:v>15510.3</c:v>
                </c:pt>
                <c:pt idx="7">
                  <c:v>14821.2</c:v>
                </c:pt>
                <c:pt idx="8">
                  <c:v>23330.6</c:v>
                </c:pt>
                <c:pt idx="9">
                  <c:v>13872.8</c:v>
                </c:pt>
                <c:pt idx="10">
                  <c:v>16921.5</c:v>
                </c:pt>
                <c:pt idx="11">
                  <c:v>15170.3</c:v>
                </c:pt>
                <c:pt idx="12">
                  <c:v>13396.3</c:v>
                </c:pt>
                <c:pt idx="13">
                  <c:v>12197</c:v>
                </c:pt>
                <c:pt idx="14">
                  <c:v>10943.4</c:v>
                </c:pt>
                <c:pt idx="15">
                  <c:v>8513.4</c:v>
                </c:pt>
                <c:pt idx="16">
                  <c:v>20204.2</c:v>
                </c:pt>
                <c:pt idx="17">
                  <c:v>14898.2</c:v>
                </c:pt>
                <c:pt idx="18">
                  <c:v>19726.2</c:v>
                </c:pt>
                <c:pt idx="19">
                  <c:v>11988.7</c:v>
                </c:pt>
                <c:pt idx="20">
                  <c:v>11998</c:v>
                </c:pt>
                <c:pt idx="21">
                  <c:v>17090.9</c:v>
                </c:pt>
                <c:pt idx="22">
                  <c:v>12785.4</c:v>
                </c:pt>
                <c:pt idx="23">
                  <c:v>11781.3</c:v>
                </c:pt>
                <c:pt idx="24">
                  <c:v>13645.7</c:v>
                </c:pt>
                <c:pt idx="25">
                  <c:v>14034.5</c:v>
                </c:pt>
                <c:pt idx="26">
                  <c:v>14794.4</c:v>
                </c:pt>
                <c:pt idx="27">
                  <c:v>17995.2</c:v>
                </c:pt>
                <c:pt idx="28">
                  <c:v>16058.8</c:v>
                </c:pt>
                <c:pt idx="29">
                  <c:v>35257.6</c:v>
                </c:pt>
                <c:pt idx="30">
                  <c:v>16094.4</c:v>
                </c:pt>
                <c:pt idx="31">
                  <c:v>21996.4</c:v>
                </c:pt>
                <c:pt idx="32">
                  <c:v>29200.4</c:v>
                </c:pt>
                <c:pt idx="33">
                  <c:v>48926.9</c:v>
                </c:pt>
                <c:pt idx="34">
                  <c:v>67540.496</c:v>
                </c:pt>
                <c:pt idx="35">
                  <c:v>23402.9</c:v>
                </c:pt>
                <c:pt idx="36">
                  <c:v>28127.3</c:v>
                </c:pt>
                <c:pt idx="37">
                  <c:v>21079.6</c:v>
                </c:pt>
                <c:pt idx="38">
                  <c:v>33225.6</c:v>
                </c:pt>
              </c:numCache>
            </c:numRef>
          </c:val>
        </c:ser>
        <c:gapWidth val="10"/>
        <c:axId val="32000813"/>
        <c:axId val="19571862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MACD!$W$3:$W$41</c:f>
              <c:numCache>
                <c:ptCount val="39"/>
                <c:pt idx="0">
                  <c:v>35.85</c:v>
                </c:pt>
                <c:pt idx="1">
                  <c:v>36.23</c:v>
                </c:pt>
                <c:pt idx="2">
                  <c:v>35.83</c:v>
                </c:pt>
                <c:pt idx="3">
                  <c:v>36.19</c:v>
                </c:pt>
                <c:pt idx="4">
                  <c:v>35.87</c:v>
                </c:pt>
                <c:pt idx="5">
                  <c:v>35.7</c:v>
                </c:pt>
                <c:pt idx="6">
                  <c:v>36.24</c:v>
                </c:pt>
                <c:pt idx="7">
                  <c:v>36.46</c:v>
                </c:pt>
                <c:pt idx="8">
                  <c:v>36.9</c:v>
                </c:pt>
                <c:pt idx="9">
                  <c:v>36.92</c:v>
                </c:pt>
                <c:pt idx="10">
                  <c:v>37</c:v>
                </c:pt>
                <c:pt idx="11">
                  <c:v>37.18</c:v>
                </c:pt>
                <c:pt idx="12">
                  <c:v>37.07</c:v>
                </c:pt>
                <c:pt idx="13">
                  <c:v>36.86</c:v>
                </c:pt>
                <c:pt idx="14">
                  <c:v>36.94</c:v>
                </c:pt>
                <c:pt idx="15">
                  <c:v>36.88</c:v>
                </c:pt>
                <c:pt idx="16">
                  <c:v>36.48</c:v>
                </c:pt>
                <c:pt idx="17">
                  <c:v>36.93</c:v>
                </c:pt>
                <c:pt idx="18">
                  <c:v>36.9</c:v>
                </c:pt>
                <c:pt idx="19">
                  <c:v>36.7</c:v>
                </c:pt>
                <c:pt idx="20">
                  <c:v>36.61</c:v>
                </c:pt>
                <c:pt idx="21">
                  <c:v>36.84</c:v>
                </c:pt>
                <c:pt idx="22">
                  <c:v>36.8</c:v>
                </c:pt>
                <c:pt idx="23">
                  <c:v>36.79</c:v>
                </c:pt>
                <c:pt idx="24">
                  <c:v>36.63</c:v>
                </c:pt>
                <c:pt idx="25">
                  <c:v>36.55</c:v>
                </c:pt>
                <c:pt idx="26">
                  <c:v>36.41</c:v>
                </c:pt>
                <c:pt idx="27">
                  <c:v>36.32</c:v>
                </c:pt>
                <c:pt idx="28">
                  <c:v>36.11</c:v>
                </c:pt>
                <c:pt idx="29">
                  <c:v>36.5</c:v>
                </c:pt>
                <c:pt idx="30">
                  <c:v>36.28</c:v>
                </c:pt>
                <c:pt idx="31">
                  <c:v>36.15</c:v>
                </c:pt>
                <c:pt idx="32">
                  <c:v>35.72</c:v>
                </c:pt>
                <c:pt idx="33">
                  <c:v>34.66</c:v>
                </c:pt>
                <c:pt idx="34">
                  <c:v>34.78</c:v>
                </c:pt>
                <c:pt idx="35">
                  <c:v>34.61</c:v>
                </c:pt>
                <c:pt idx="36">
                  <c:v>35.15</c:v>
                </c:pt>
                <c:pt idx="37">
                  <c:v>35</c:v>
                </c:pt>
                <c:pt idx="38">
                  <c:v>34.65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MACD!$AI$3:$AI$41</c:f>
              <c:numCache>
                <c:ptCount val="39"/>
                <c:pt idx="0">
                  <c:v>35.57768355492403</c:v>
                </c:pt>
                <c:pt idx="1">
                  <c:v>35.58629209916351</c:v>
                </c:pt>
                <c:pt idx="2">
                  <c:v>35.56115999446248</c:v>
                </c:pt>
                <c:pt idx="3">
                  <c:v>35.69497619117148</c:v>
                </c:pt>
                <c:pt idx="4">
                  <c:v>35.66229785432419</c:v>
                </c:pt>
                <c:pt idx="5">
                  <c:v>35.59409586107767</c:v>
                </c:pt>
                <c:pt idx="6">
                  <c:v>35.60563682996455</c:v>
                </c:pt>
                <c:pt idx="7">
                  <c:v>35.582631964706785</c:v>
                </c:pt>
                <c:pt idx="8">
                  <c:v>35.480349848459625</c:v>
                </c:pt>
                <c:pt idx="9">
                  <c:v>35.4876285611022</c:v>
                </c:pt>
                <c:pt idx="10">
                  <c:v>35.43125852931458</c:v>
                </c:pt>
                <c:pt idx="11">
                  <c:v>35.36669995304134</c:v>
                </c:pt>
                <c:pt idx="12">
                  <c:v>35.36422025042119</c:v>
                </c:pt>
                <c:pt idx="13">
                  <c:v>35.38357578620363</c:v>
                </c:pt>
                <c:pt idx="14">
                  <c:v>35.47088364205668</c:v>
                </c:pt>
                <c:pt idx="15">
                  <c:v>35.58169101669249</c:v>
                </c:pt>
                <c:pt idx="16">
                  <c:v>35.61253292399361</c:v>
                </c:pt>
                <c:pt idx="17">
                  <c:v>35.75752742201062</c:v>
                </c:pt>
                <c:pt idx="18">
                  <c:v>35.83095290970095</c:v>
                </c:pt>
                <c:pt idx="19">
                  <c:v>36.0059376720098</c:v>
                </c:pt>
                <c:pt idx="20">
                  <c:v>36.31054837223966</c:v>
                </c:pt>
                <c:pt idx="21">
                  <c:v>36.453438401382776</c:v>
                </c:pt>
                <c:pt idx="22">
                  <c:v>36.53255247632148</c:v>
                </c:pt>
                <c:pt idx="23">
                  <c:v>36.52358755472627</c:v>
                </c:pt>
                <c:pt idx="24">
                  <c:v>36.48736100737532</c:v>
                </c:pt>
                <c:pt idx="25">
                  <c:v>36.44055196972865</c:v>
                </c:pt>
                <c:pt idx="26">
                  <c:v>36.39480868091276</c:v>
                </c:pt>
                <c:pt idx="27">
                  <c:v>36.32383164001181</c:v>
                </c:pt>
                <c:pt idx="28">
                  <c:v>36.18147886920556</c:v>
                </c:pt>
                <c:pt idx="29">
                  <c:v>36.17101561392002</c:v>
                </c:pt>
                <c:pt idx="30">
                  <c:v>36.12067424248181</c:v>
                </c:pt>
                <c:pt idx="31">
                  <c:v>36.051540256489815</c:v>
                </c:pt>
                <c:pt idx="32">
                  <c:v>35.85684287169155</c:v>
                </c:pt>
                <c:pt idx="33">
                  <c:v>35.26406145427193</c:v>
                </c:pt>
                <c:pt idx="34">
                  <c:v>34.906098163204256</c:v>
                </c:pt>
                <c:pt idx="35">
                  <c:v>34.57033041971208</c:v>
                </c:pt>
                <c:pt idx="36">
                  <c:v>34.45010348217979</c:v>
                </c:pt>
                <c:pt idx="37">
                  <c:v>34.328835762477766</c:v>
                </c:pt>
                <c:pt idx="38">
                  <c:v>34.16646106213558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MACD!$AJ$3:$AJ$41</c:f>
              <c:numCache>
                <c:ptCount val="39"/>
                <c:pt idx="0">
                  <c:v>36.53164977840931</c:v>
                </c:pt>
                <c:pt idx="1">
                  <c:v>36.55370790083651</c:v>
                </c:pt>
                <c:pt idx="2">
                  <c:v>36.55617333887087</c:v>
                </c:pt>
                <c:pt idx="3">
                  <c:v>36.5116904754952</c:v>
                </c:pt>
                <c:pt idx="4">
                  <c:v>36.51103547900916</c:v>
                </c:pt>
                <c:pt idx="5">
                  <c:v>36.52590413892235</c:v>
                </c:pt>
                <c:pt idx="6">
                  <c:v>36.49569650336878</c:v>
                </c:pt>
                <c:pt idx="7">
                  <c:v>36.55603470195988</c:v>
                </c:pt>
                <c:pt idx="8">
                  <c:v>36.724983484873704</c:v>
                </c:pt>
                <c:pt idx="9">
                  <c:v>36.8843714388978</c:v>
                </c:pt>
                <c:pt idx="10">
                  <c:v>37.04740813735207</c:v>
                </c:pt>
                <c:pt idx="11">
                  <c:v>37.235966713625324</c:v>
                </c:pt>
                <c:pt idx="12">
                  <c:v>37.36777974957881</c:v>
                </c:pt>
                <c:pt idx="13">
                  <c:v>37.436424213796364</c:v>
                </c:pt>
                <c:pt idx="14">
                  <c:v>37.49444969127666</c:v>
                </c:pt>
                <c:pt idx="15">
                  <c:v>37.52097564997419</c:v>
                </c:pt>
                <c:pt idx="16">
                  <c:v>37.5234670760064</c:v>
                </c:pt>
                <c:pt idx="17">
                  <c:v>37.52513924465605</c:v>
                </c:pt>
                <c:pt idx="18">
                  <c:v>37.54638042363239</c:v>
                </c:pt>
                <c:pt idx="19">
                  <c:v>37.482062327990214</c:v>
                </c:pt>
                <c:pt idx="20">
                  <c:v>37.29878496109368</c:v>
                </c:pt>
                <c:pt idx="21">
                  <c:v>37.23589493195055</c:v>
                </c:pt>
                <c:pt idx="22">
                  <c:v>37.20211419034519</c:v>
                </c:pt>
                <c:pt idx="23">
                  <c:v>37.196412445273715</c:v>
                </c:pt>
                <c:pt idx="24">
                  <c:v>37.19397232595802</c:v>
                </c:pt>
                <c:pt idx="25">
                  <c:v>37.18078136360467</c:v>
                </c:pt>
                <c:pt idx="26">
                  <c:v>37.1238579857539</c:v>
                </c:pt>
                <c:pt idx="27">
                  <c:v>37.09483502665487</c:v>
                </c:pt>
                <c:pt idx="28">
                  <c:v>37.137187797461124</c:v>
                </c:pt>
                <c:pt idx="29">
                  <c:v>37.088984386079986</c:v>
                </c:pt>
                <c:pt idx="30">
                  <c:v>37.05932575751818</c:v>
                </c:pt>
                <c:pt idx="31">
                  <c:v>37.08445974351018</c:v>
                </c:pt>
                <c:pt idx="32">
                  <c:v>37.11782379497513</c:v>
                </c:pt>
                <c:pt idx="33">
                  <c:v>37.411938545728056</c:v>
                </c:pt>
                <c:pt idx="34">
                  <c:v>37.513901836795746</c:v>
                </c:pt>
                <c:pt idx="35">
                  <c:v>37.58300291362126</c:v>
                </c:pt>
                <c:pt idx="36">
                  <c:v>37.47789651782019</c:v>
                </c:pt>
                <c:pt idx="37">
                  <c:v>37.359164237522236</c:v>
                </c:pt>
                <c:pt idx="38">
                  <c:v>37.236205604531065</c:v>
                </c:pt>
              </c:numCache>
            </c:numRef>
          </c:val>
          <c:smooth val="0"/>
        </c:ser>
        <c:marker val="1"/>
        <c:axId val="41929031"/>
        <c:axId val="41816960"/>
      </c:lineChart>
      <c:catAx>
        <c:axId val="419290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41816960"/>
        <c:crosses val="autoZero"/>
        <c:auto val="0"/>
        <c:lblOffset val="100"/>
        <c:noMultiLvlLbl val="0"/>
      </c:catAx>
      <c:valAx>
        <c:axId val="41816960"/>
        <c:scaling>
          <c:orientation val="minMax"/>
          <c:max val="40"/>
          <c:min val="3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At val="1"/>
        <c:crossBetween val="midCat"/>
        <c:dispUnits/>
      </c:valAx>
      <c:catAx>
        <c:axId val="32000813"/>
        <c:scaling>
          <c:orientation val="minMax"/>
        </c:scaling>
        <c:axPos val="b"/>
        <c:delete val="1"/>
        <c:majorTickMark val="out"/>
        <c:minorTickMark val="none"/>
        <c:tickLblPos val="nextTo"/>
        <c:crossAx val="19571862"/>
        <c:crosses val="autoZero"/>
        <c:auto val="0"/>
        <c:lblOffset val="100"/>
        <c:noMultiLvlLbl val="0"/>
      </c:catAx>
      <c:valAx>
        <c:axId val="19571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0.89725"/>
          <c:h val="0.942"/>
        </c:manualLayout>
      </c:layout>
      <c:lineChart>
        <c:grouping val="standard"/>
        <c:varyColors val="0"/>
        <c:ser>
          <c:idx val="1"/>
          <c:order val="0"/>
          <c:tx>
            <c:strRef>
              <c:f>VDX!$P$1</c:f>
              <c:strCache>
                <c:ptCount val="1"/>
                <c:pt idx="0">
                  <c:v>ADX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VDX!$T$1:$T$37</c:f>
              <c:strCache>
                <c:ptCount val="37"/>
                <c:pt idx="0">
                  <c:v>37020</c:v>
                </c:pt>
                <c:pt idx="1">
                  <c:v>37021</c:v>
                </c:pt>
                <c:pt idx="2">
                  <c:v>37022</c:v>
                </c:pt>
                <c:pt idx="3">
                  <c:v>37023</c:v>
                </c:pt>
                <c:pt idx="4">
                  <c:v>37026</c:v>
                </c:pt>
                <c:pt idx="5">
                  <c:v>37027</c:v>
                </c:pt>
                <c:pt idx="6">
                  <c:v>37028</c:v>
                </c:pt>
                <c:pt idx="7">
                  <c:v>37029</c:v>
                </c:pt>
                <c:pt idx="8">
                  <c:v>37030</c:v>
                </c:pt>
                <c:pt idx="9">
                  <c:v>37033</c:v>
                </c:pt>
                <c:pt idx="10">
                  <c:v>37034</c:v>
                </c:pt>
                <c:pt idx="11">
                  <c:v>37035</c:v>
                </c:pt>
                <c:pt idx="12">
                  <c:v>37036</c:v>
                </c:pt>
                <c:pt idx="13">
                  <c:v>37037</c:v>
                </c:pt>
                <c:pt idx="14">
                  <c:v>37041</c:v>
                </c:pt>
                <c:pt idx="15">
                  <c:v>37042</c:v>
                </c:pt>
                <c:pt idx="16">
                  <c:v>37043</c:v>
                </c:pt>
                <c:pt idx="17">
                  <c:v>37044</c:v>
                </c:pt>
                <c:pt idx="18">
                  <c:v>37047</c:v>
                </c:pt>
                <c:pt idx="19">
                  <c:v>37048</c:v>
                </c:pt>
                <c:pt idx="20">
                  <c:v>37049</c:v>
                </c:pt>
                <c:pt idx="21">
                  <c:v>37050</c:v>
                </c:pt>
                <c:pt idx="22">
                  <c:v>37051</c:v>
                </c:pt>
                <c:pt idx="23">
                  <c:v>37054</c:v>
                </c:pt>
                <c:pt idx="24">
                  <c:v>37055</c:v>
                </c:pt>
                <c:pt idx="25">
                  <c:v>37056</c:v>
                </c:pt>
                <c:pt idx="26">
                  <c:v>37057</c:v>
                </c:pt>
                <c:pt idx="27">
                  <c:v>37058</c:v>
                </c:pt>
                <c:pt idx="28">
                  <c:v>37061</c:v>
                </c:pt>
                <c:pt idx="29">
                  <c:v>37062</c:v>
                </c:pt>
                <c:pt idx="30">
                  <c:v>37063</c:v>
                </c:pt>
                <c:pt idx="31">
                  <c:v>37064</c:v>
                </c:pt>
                <c:pt idx="32">
                  <c:v>37065</c:v>
                </c:pt>
                <c:pt idx="33">
                  <c:v>37068</c:v>
                </c:pt>
                <c:pt idx="34">
                  <c:v>37069</c:v>
                </c:pt>
                <c:pt idx="35">
                  <c:v>37070</c:v>
                </c:pt>
                <c:pt idx="36">
                  <c:v>37071</c:v>
                </c:pt>
              </c:strCache>
            </c:strRef>
          </c:cat>
          <c:val>
            <c:numRef>
              <c:f>VDX!$W$1:$W$37</c:f>
              <c:numCache>
                <c:ptCount val="37"/>
                <c:pt idx="0">
                  <c:v>-0.14145757287263563</c:v>
                </c:pt>
                <c:pt idx="1">
                  <c:v>-0.18104775542735924</c:v>
                </c:pt>
                <c:pt idx="2">
                  <c:v>-0.06843307494909402</c:v>
                </c:pt>
                <c:pt idx="3">
                  <c:v>-0.26788520886552564</c:v>
                </c:pt>
                <c:pt idx="4">
                  <c:v>-0.07797148755220981</c:v>
                </c:pt>
                <c:pt idx="5">
                  <c:v>0.10854525854020161</c:v>
                </c:pt>
                <c:pt idx="6">
                  <c:v>0.39618980016854494</c:v>
                </c:pt>
                <c:pt idx="7">
                  <c:v>0.3961898001685451</c:v>
                </c:pt>
                <c:pt idx="8">
                  <c:v>0.4406667977315221</c:v>
                </c:pt>
                <c:pt idx="9">
                  <c:v>0.5442554557431363</c:v>
                </c:pt>
                <c:pt idx="10">
                  <c:v>0.5442554557431362</c:v>
                </c:pt>
                <c:pt idx="11">
                  <c:v>0.2709742681338831</c:v>
                </c:pt>
                <c:pt idx="12">
                  <c:v>0.27706640573262736</c:v>
                </c:pt>
                <c:pt idx="13">
                  <c:v>0.27706640573262736</c:v>
                </c:pt>
                <c:pt idx="14">
                  <c:v>-0.1110413315032696</c:v>
                </c:pt>
                <c:pt idx="15">
                  <c:v>-0.02227683469344559</c:v>
                </c:pt>
                <c:pt idx="16">
                  <c:v>-0.022276834693445588</c:v>
                </c:pt>
                <c:pt idx="17">
                  <c:v>-0.16216237267912617</c:v>
                </c:pt>
                <c:pt idx="18">
                  <c:v>-0.2254836212761353</c:v>
                </c:pt>
                <c:pt idx="19">
                  <c:v>0.07433920523365502</c:v>
                </c:pt>
                <c:pt idx="20">
                  <c:v>0.07433920523365506</c:v>
                </c:pt>
                <c:pt idx="21">
                  <c:v>-0.17247010805664112</c:v>
                </c:pt>
                <c:pt idx="22">
                  <c:v>-0.2804266766255942</c:v>
                </c:pt>
                <c:pt idx="23">
                  <c:v>-0.2804266766255942</c:v>
                </c:pt>
                <c:pt idx="24">
                  <c:v>-0.38518606991059073</c:v>
                </c:pt>
                <c:pt idx="25">
                  <c:v>-0.4866198397511745</c:v>
                </c:pt>
                <c:pt idx="26">
                  <c:v>-0.5371457508800045</c:v>
                </c:pt>
                <c:pt idx="27">
                  <c:v>-0.26542127434845136</c:v>
                </c:pt>
                <c:pt idx="28">
                  <c:v>-0.26542127434845136</c:v>
                </c:pt>
                <c:pt idx="29">
                  <c:v>-0.31088070297917103</c:v>
                </c:pt>
                <c:pt idx="30">
                  <c:v>-0.5565565366437107</c:v>
                </c:pt>
                <c:pt idx="31">
                  <c:v>-0.7788960387244069</c:v>
                </c:pt>
                <c:pt idx="32">
                  <c:v>-0.8130631973101107</c:v>
                </c:pt>
                <c:pt idx="33">
                  <c:v>-0.8130631973101106</c:v>
                </c:pt>
                <c:pt idx="34">
                  <c:v>-0.5294046726993538</c:v>
                </c:pt>
                <c:pt idx="35">
                  <c:v>-0.3971498769485459</c:v>
                </c:pt>
                <c:pt idx="36">
                  <c:v>-0.5144492659193901</c:v>
                </c:pt>
              </c:numCache>
            </c:numRef>
          </c:val>
          <c:smooth val="0"/>
        </c:ser>
        <c:marker val="1"/>
        <c:axId val="40808321"/>
        <c:axId val="31730570"/>
      </c:lineChart>
      <c:lineChart>
        <c:grouping val="standard"/>
        <c:varyColors val="0"/>
        <c:ser>
          <c:idx val="0"/>
          <c:order val="1"/>
          <c:tx>
            <c:strRef>
              <c:f>DATA!$Q$4</c:f>
              <c:strCache>
                <c:ptCount val="1"/>
                <c:pt idx="0">
                  <c:v>Buy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VDX!$Z$1:$Z$37</c:f>
              <c:numCache>
                <c:ptCount val="3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DATA!$Q$5</c:f>
              <c:strCache>
                <c:ptCount val="1"/>
                <c:pt idx="0">
                  <c:v>Sell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VDX!$AA$1:$AA$37</c:f>
              <c:numCache>
                <c:ptCount val="37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17">
                  <c:v>-0.3</c:v>
                </c:pt>
                <c:pt idx="18">
                  <c:v>-0.3</c:v>
                </c:pt>
                <c:pt idx="19">
                  <c:v>-0.3</c:v>
                </c:pt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-0.3</c:v>
                </c:pt>
                <c:pt idx="31">
                  <c:v>-0.3</c:v>
                </c:pt>
                <c:pt idx="32">
                  <c:v>-0.3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7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Hold</a:t>
                </a:r>
              </a:p>
            </c:rich>
          </c:tx>
          <c:layout>
            <c:manualLayout>
              <c:xMode val="factor"/>
              <c:yMode val="factor"/>
              <c:x val="0.15175"/>
              <c:y val="0.14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d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auto val="0"/>
        <c:lblOffset val="100"/>
        <c:tickLblSkip val="2"/>
        <c:tickMarkSkip val="2"/>
        <c:noMultiLvlLbl val="0"/>
      </c:catAx>
      <c:valAx>
        <c:axId val="20039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139675"/>
        <c:crossesAt val="1"/>
        <c:crossBetween val="midCat"/>
        <c:dispUnits/>
      </c:valAx>
      <c:catAx>
        <c:axId val="40808321"/>
        <c:scaling>
          <c:orientation val="minMax"/>
        </c:scaling>
        <c:axPos val="b"/>
        <c:delete val="1"/>
        <c:majorTickMark val="in"/>
        <c:minorTickMark val="none"/>
        <c:tickLblPos val="nextTo"/>
        <c:crossAx val="31730570"/>
        <c:crosses val="autoZero"/>
        <c:auto val="0"/>
        <c:lblOffset val="100"/>
        <c:noMultiLvlLbl val="0"/>
      </c:catAx>
      <c:valAx>
        <c:axId val="31730570"/>
        <c:scaling>
          <c:orientation val="minMax"/>
        </c:scaling>
        <c:axPos val="l"/>
        <c:delete val="1"/>
        <c:majorTickMark val="in"/>
        <c:minorTickMark val="none"/>
        <c:tickLblPos val="nextTo"/>
        <c:crossAx val="408083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0.88075</cdr:y>
    </cdr:from>
    <cdr:to>
      <cdr:x>0.87175</cdr:x>
      <cdr:y>0.97675</cdr:y>
    </cdr:to>
    <cdr:sp textlink="DATA!$Q$2">
      <cdr:nvSpPr>
        <cdr:cNvPr id="1" name="TextBox 1"/>
        <cdr:cNvSpPr txBox="1">
          <a:spLocks noChangeArrowheads="1"/>
        </cdr:cNvSpPr>
      </cdr:nvSpPr>
      <cdr:spPr>
        <a:xfrm>
          <a:off x="1676400" y="1476375"/>
          <a:ext cx="140970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4c0491ca-0424-465a-8ddf-7ce98c07ee4b}" type="TxLink">
            <a:rPr lang="en-US" cap="none" sz="700" b="0" i="0" u="none" baseline="0">
              <a:latin typeface="Arial"/>
              <a:ea typeface="Arial"/>
              <a:cs typeface="Arial"/>
            </a:rPr>
            <a:t>GE: 20-50  MACD to Jun 30,2005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0.00575</cdr:y>
    </cdr:from>
    <cdr:to>
      <cdr:x>0.7925</cdr:x>
      <cdr:y>0.0885</cdr:y>
    </cdr:to>
    <cdr:sp textlink="DATA!$R$1">
      <cdr:nvSpPr>
        <cdr:cNvPr id="1" name="TextBox 1"/>
        <cdr:cNvSpPr txBox="1">
          <a:spLocks noChangeArrowheads="1"/>
        </cdr:cNvSpPr>
      </cdr:nvSpPr>
      <cdr:spPr>
        <a:xfrm>
          <a:off x="381000" y="9525"/>
          <a:ext cx="2409825" cy="142875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c6aa39ad-4f9e-4ded-8f2e-63b5e90d832d}" type="TxLink">
            <a:rPr lang="en-US" cap="none" sz="700" b="0" i="0" u="none" baseline="0">
              <a:latin typeface="Arial"/>
              <a:ea typeface="Arial"/>
              <a:cs typeface="Arial"/>
            </a:rPr>
            <a:t>GE: Volume(K), Price &amp; Bollinger: 15-day Average +/- 2.0 SD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0.01175</cdr:y>
    </cdr:from>
    <cdr:to>
      <cdr:x>0.558</cdr:x>
      <cdr:y>0.11125</cdr:y>
    </cdr:to>
    <cdr:sp textlink="VDX!$AC$11">
      <cdr:nvSpPr>
        <cdr:cNvPr id="1" name="TextBox 1"/>
        <cdr:cNvSpPr txBox="1">
          <a:spLocks noChangeArrowheads="1"/>
        </cdr:cNvSpPr>
      </cdr:nvSpPr>
      <cdr:spPr>
        <a:xfrm>
          <a:off x="0" y="19050"/>
          <a:ext cx="2105025" cy="17145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16ac04f-756f-406a-a521-0201ffb9a9a4}" type="TxLink">
            <a:rPr lang="en-US" cap="none" sz="700" b="0" i="0" u="none" baseline="0">
              <a:latin typeface="Arial"/>
              <a:ea typeface="Arial"/>
              <a:cs typeface="Arial"/>
            </a:rPr>
            <a:t>GE: ADX = {(DMI+)-(DMI-)}/{(DMI+)+(DMI-)}</a:t>
          </a:fld>
        </a:p>
      </cdr:txBody>
    </cdr:sp>
  </cdr:relSizeAnchor>
  <cdr:relSizeAnchor xmlns:cdr="http://schemas.openxmlformats.org/drawingml/2006/chartDrawing">
    <cdr:from>
      <cdr:x>0.8785</cdr:x>
      <cdr:y>0.0175</cdr:y>
    </cdr:from>
    <cdr:to>
      <cdr:x>0.95175</cdr:x>
      <cdr:y>0.1115</cdr:y>
    </cdr:to>
    <cdr:sp>
      <cdr:nvSpPr>
        <cdr:cNvPr id="2" name="TextBox 2"/>
        <cdr:cNvSpPr txBox="1">
          <a:spLocks noChangeArrowheads="1"/>
        </cdr:cNvSpPr>
      </cdr:nvSpPr>
      <cdr:spPr>
        <a:xfrm>
          <a:off x="3305175" y="28575"/>
          <a:ext cx="276225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Buy</a:t>
          </a:r>
        </a:p>
      </cdr:txBody>
    </cdr:sp>
  </cdr:relSizeAnchor>
  <cdr:relSizeAnchor xmlns:cdr="http://schemas.openxmlformats.org/drawingml/2006/chartDrawing">
    <cdr:from>
      <cdr:x>0.8785</cdr:x>
      <cdr:y>0.89475</cdr:y>
    </cdr:from>
    <cdr:to>
      <cdr:x>0.95175</cdr:x>
      <cdr:y>0.98875</cdr:y>
    </cdr:to>
    <cdr:sp>
      <cdr:nvSpPr>
        <cdr:cNvPr id="3" name="TextBox 3"/>
        <cdr:cNvSpPr txBox="1">
          <a:spLocks noChangeArrowheads="1"/>
        </cdr:cNvSpPr>
      </cdr:nvSpPr>
      <cdr:spPr>
        <a:xfrm>
          <a:off x="3305175" y="1533525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1619250</xdr:colOff>
      <xdr:row>14</xdr:row>
      <xdr:rowOff>95250</xdr:rowOff>
    </xdr:to>
    <xdr:graphicFrame>
      <xdr:nvGraphicFramePr>
        <xdr:cNvPr id="1" name="Chart 17"/>
        <xdr:cNvGraphicFramePr/>
      </xdr:nvGraphicFramePr>
      <xdr:xfrm>
        <a:off x="9525" y="628650"/>
        <a:ext cx="35433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1619250</xdr:colOff>
      <xdr:row>4</xdr:row>
      <xdr:rowOff>19050</xdr:rowOff>
    </xdr:from>
    <xdr:to>
      <xdr:col>8</xdr:col>
      <xdr:colOff>447675</xdr:colOff>
      <xdr:row>14</xdr:row>
      <xdr:rowOff>95250</xdr:rowOff>
    </xdr:to>
    <xdr:graphicFrame>
      <xdr:nvGraphicFramePr>
        <xdr:cNvPr id="2" name="Chart 19"/>
        <xdr:cNvGraphicFramePr/>
      </xdr:nvGraphicFramePr>
      <xdr:xfrm>
        <a:off x="3552825" y="628650"/>
        <a:ext cx="37719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95250</xdr:rowOff>
    </xdr:from>
    <xdr:to>
      <xdr:col>2</xdr:col>
      <xdr:colOff>1619250</xdr:colOff>
      <xdr:row>25</xdr:row>
      <xdr:rowOff>38100</xdr:rowOff>
    </xdr:to>
    <xdr:graphicFrame>
      <xdr:nvGraphicFramePr>
        <xdr:cNvPr id="3" name="Chart 23"/>
        <xdr:cNvGraphicFramePr/>
      </xdr:nvGraphicFramePr>
      <xdr:xfrm>
        <a:off x="19050" y="2314575"/>
        <a:ext cx="3533775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1619250</xdr:colOff>
      <xdr:row>14</xdr:row>
      <xdr:rowOff>95250</xdr:rowOff>
    </xdr:from>
    <xdr:to>
      <xdr:col>8</xdr:col>
      <xdr:colOff>447675</xdr:colOff>
      <xdr:row>25</xdr:row>
      <xdr:rowOff>38100</xdr:rowOff>
    </xdr:to>
    <xdr:graphicFrame>
      <xdr:nvGraphicFramePr>
        <xdr:cNvPr id="4" name="Chart 24"/>
        <xdr:cNvGraphicFramePr/>
      </xdr:nvGraphicFramePr>
      <xdr:xfrm>
        <a:off x="3552825" y="2314575"/>
        <a:ext cx="3771900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1929-D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"/>
      <sheetName val="mape"/>
      <sheetName val="1929-D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89"/>
  <sheetViews>
    <sheetView tabSelected="1" workbookViewId="0" topLeftCell="A1">
      <selection activeCell="C31" sqref="C31"/>
    </sheetView>
  </sheetViews>
  <sheetFormatPr defaultColWidth="9.140625" defaultRowHeight="12" customHeight="1"/>
  <cols>
    <col min="1" max="1" width="16.140625" style="0" customWidth="1"/>
    <col min="2" max="2" width="12.8515625" style="0" customWidth="1"/>
    <col min="3" max="3" width="37.28125" style="8" customWidth="1"/>
    <col min="4" max="5" width="6.8515625" style="9" customWidth="1"/>
    <col min="6" max="6" width="7.7109375" style="9" customWidth="1"/>
    <col min="7" max="7" width="6.8515625" style="9" customWidth="1"/>
    <col min="8" max="8" width="8.57421875" style="10" customWidth="1"/>
    <col min="18" max="18" width="11.8515625" style="0" customWidth="1"/>
  </cols>
  <sheetData>
    <row r="1" spans="1:21" s="3" customFormat="1" ht="12" customHeight="1" thickTop="1">
      <c r="A1" s="98"/>
      <c r="B1" s="97"/>
      <c r="C1" s="76" t="s">
        <v>63</v>
      </c>
      <c r="D1" s="74"/>
      <c r="E1" s="75"/>
      <c r="F1" s="118"/>
      <c r="G1" s="119"/>
      <c r="H1" s="120" t="s">
        <v>16</v>
      </c>
      <c r="I1" s="123">
        <v>15</v>
      </c>
      <c r="J1" s="144"/>
      <c r="K1" s="143"/>
      <c r="L1" s="143"/>
      <c r="M1" s="143"/>
      <c r="N1" s="143"/>
      <c r="O1" s="143"/>
      <c r="Q1" s="78">
        <f>MAX(C8:C1000)</f>
        <v>37071</v>
      </c>
      <c r="R1" s="34" t="str">
        <f>TEXT(MACD!AB3,"")&amp;": Volume(K), Price &amp; "&amp;TEXT(Q3,"")</f>
        <v>GE: Volume(K), Price &amp; Bollinger: 15-day Average +/- 2.0 SD</v>
      </c>
      <c r="S1" s="90"/>
      <c r="T1" s="71"/>
      <c r="U1" s="71"/>
    </row>
    <row r="2" spans="1:21" s="3" customFormat="1" ht="12" customHeight="1" thickBot="1">
      <c r="A2" s="66" t="s">
        <v>30</v>
      </c>
      <c r="B2" s="67">
        <f>B3-2*365</f>
        <v>36342</v>
      </c>
      <c r="C2" s="2"/>
      <c r="D2" s="4"/>
      <c r="E2" s="4"/>
      <c r="F2" s="124"/>
      <c r="G2" s="60"/>
      <c r="H2" s="63" t="s">
        <v>43</v>
      </c>
      <c r="I2" s="117">
        <v>20</v>
      </c>
      <c r="J2" s="143"/>
      <c r="K2" s="143"/>
      <c r="L2" s="143"/>
      <c r="M2" s="143"/>
      <c r="N2" s="143"/>
      <c r="O2" s="143"/>
      <c r="Q2" s="70" t="str">
        <f>TEXT(B4,"")&amp;": "&amp;TEXT(C4,"")&amp;" to "&amp;TEXT(Q1,"mmm d,yyyy")</f>
        <v>GE: 20-50  MACD to Jun 30,2005</v>
      </c>
      <c r="R2" s="71"/>
      <c r="S2" s="71"/>
      <c r="T2" s="71"/>
      <c r="U2" s="71"/>
    </row>
    <row r="3" spans="1:21" s="3" customFormat="1" ht="12" customHeight="1" thickBot="1" thickTop="1">
      <c r="A3" s="68" t="s">
        <v>31</v>
      </c>
      <c r="B3" s="67">
        <f ca="1">TODAY()</f>
        <v>37072</v>
      </c>
      <c r="C3" s="2"/>
      <c r="D3" s="4"/>
      <c r="E3" s="4"/>
      <c r="F3" s="124"/>
      <c r="G3" s="114"/>
      <c r="H3" s="63" t="s">
        <v>44</v>
      </c>
      <c r="I3" s="117">
        <v>50</v>
      </c>
      <c r="L3" s="141" t="s">
        <v>2</v>
      </c>
      <c r="M3" s="142" t="s">
        <v>1</v>
      </c>
      <c r="O3" s="151" t="s">
        <v>57</v>
      </c>
      <c r="P3" s="152">
        <f>ROUNDUP(1.05*MAX(MACD!W3:W38),0)</f>
        <v>40</v>
      </c>
      <c r="Q3" s="70" t="str">
        <f>"Bollinger: "&amp;TEXT(I1,"0")&amp;"-day Average +/- "&amp;TEXT(MACD!AB5,"0.0")&amp;" SD"</f>
        <v>Bollinger: 15-day Average +/- 2.0 SD</v>
      </c>
      <c r="R3" s="71"/>
      <c r="S3" s="71"/>
      <c r="T3" s="71"/>
      <c r="U3" s="71"/>
    </row>
    <row r="4" spans="1:21" s="3" customFormat="1" ht="12" customHeight="1" thickBot="1" thickTop="1">
      <c r="A4" s="1" t="s">
        <v>21</v>
      </c>
      <c r="B4" s="110" t="s">
        <v>66</v>
      </c>
      <c r="C4" s="100" t="str">
        <f>TEXT(I2,"0")&amp;"-"&amp;TEXT(I3,"0")&amp;"  MACD"</f>
        <v>20-50  MACD</v>
      </c>
      <c r="D4" s="65"/>
      <c r="E4" s="4"/>
      <c r="F4" s="125"/>
      <c r="G4" s="111"/>
      <c r="H4" s="112" t="s">
        <v>53</v>
      </c>
      <c r="I4" s="113" t="s">
        <v>52</v>
      </c>
      <c r="O4" s="151" t="s">
        <v>58</v>
      </c>
      <c r="P4" s="152">
        <f>ROUNDDOWN(0.95*MIN(MACD!W3:W38),0)</f>
        <v>32</v>
      </c>
      <c r="Q4" s="122" t="s">
        <v>17</v>
      </c>
      <c r="R4" s="122"/>
      <c r="S4" s="71"/>
      <c r="T4" s="71"/>
      <c r="U4" s="71"/>
    </row>
    <row r="5" spans="2:21" s="3" customFormat="1" ht="12" customHeight="1" thickTop="1">
      <c r="B5" s="5" t="s">
        <v>29</v>
      </c>
      <c r="C5" s="6" t="s">
        <v>67</v>
      </c>
      <c r="D5" s="7"/>
      <c r="E5" s="4"/>
      <c r="F5" s="4"/>
      <c r="G5" s="4"/>
      <c r="H5" s="4"/>
      <c r="Q5" s="122" t="s">
        <v>18</v>
      </c>
      <c r="R5" s="71"/>
      <c r="S5" s="71"/>
      <c r="T5" s="71"/>
      <c r="U5" s="71"/>
    </row>
    <row r="6" spans="3:8" ht="12" customHeight="1" thickBot="1">
      <c r="C6" s="11"/>
      <c r="D6" s="11"/>
      <c r="E6" s="11"/>
      <c r="F6" s="11"/>
      <c r="G6" s="11"/>
      <c r="H6" s="11"/>
    </row>
    <row r="7" spans="3:17" ht="12.75">
      <c r="C7" s="14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3" t="s">
        <v>37</v>
      </c>
      <c r="I7" t="s">
        <v>68</v>
      </c>
      <c r="M7" s="134" t="s">
        <v>24</v>
      </c>
      <c r="N7" s="135" t="s">
        <v>23</v>
      </c>
      <c r="O7" s="126"/>
      <c r="P7" s="126"/>
      <c r="Q7" s="127"/>
    </row>
    <row r="8" spans="2:17" ht="12.75">
      <c r="B8" s="15"/>
      <c r="C8" s="8">
        <v>36375</v>
      </c>
      <c r="D8" s="9">
        <v>28.46</v>
      </c>
      <c r="E8" s="9">
        <v>28.6</v>
      </c>
      <c r="F8" s="9">
        <v>27.8</v>
      </c>
      <c r="G8" s="9">
        <v>28.48</v>
      </c>
      <c r="H8" s="10">
        <v>15046700</v>
      </c>
      <c r="I8">
        <v>34.65</v>
      </c>
      <c r="M8" s="136" t="s">
        <v>45</v>
      </c>
      <c r="N8" s="137" t="s">
        <v>54</v>
      </c>
      <c r="O8" s="128"/>
      <c r="P8" s="128"/>
      <c r="Q8" s="129"/>
    </row>
    <row r="9" spans="2:17" ht="12.75">
      <c r="B9" s="15"/>
      <c r="C9" s="8">
        <v>36376</v>
      </c>
      <c r="D9" s="9">
        <v>28.26</v>
      </c>
      <c r="E9" s="9">
        <v>28.48</v>
      </c>
      <c r="F9" s="9">
        <v>27.76</v>
      </c>
      <c r="G9" s="9">
        <v>27.8</v>
      </c>
      <c r="H9" s="10">
        <v>16239500</v>
      </c>
      <c r="I9">
        <v>35</v>
      </c>
      <c r="M9" s="136" t="s">
        <v>45</v>
      </c>
      <c r="N9" s="137" t="s">
        <v>19</v>
      </c>
      <c r="O9" s="128"/>
      <c r="P9" s="128"/>
      <c r="Q9" s="129"/>
    </row>
    <row r="10" spans="2:17" ht="12.75">
      <c r="B10" s="15"/>
      <c r="C10" s="8">
        <v>36377</v>
      </c>
      <c r="D10" s="9">
        <v>27.8</v>
      </c>
      <c r="E10" s="9">
        <v>28.1</v>
      </c>
      <c r="F10" s="9">
        <v>27.53</v>
      </c>
      <c r="G10" s="9">
        <v>27.68</v>
      </c>
      <c r="H10" s="10">
        <v>17207500</v>
      </c>
      <c r="I10">
        <v>35.15</v>
      </c>
      <c r="M10" s="138" t="s">
        <v>55</v>
      </c>
      <c r="N10" s="139" t="s">
        <v>56</v>
      </c>
      <c r="O10" s="128"/>
      <c r="P10" s="128"/>
      <c r="Q10" s="129"/>
    </row>
    <row r="11" spans="2:17" ht="12.75">
      <c r="B11" s="15"/>
      <c r="C11" s="8">
        <v>36378</v>
      </c>
      <c r="D11" s="9">
        <v>27.68</v>
      </c>
      <c r="E11" s="9">
        <v>28.12</v>
      </c>
      <c r="F11" s="9">
        <v>27.18</v>
      </c>
      <c r="G11" s="9">
        <v>28.08</v>
      </c>
      <c r="H11" s="10">
        <v>13142000</v>
      </c>
      <c r="I11">
        <v>34.61</v>
      </c>
      <c r="M11" s="130"/>
      <c r="N11" s="128"/>
      <c r="O11" s="128"/>
      <c r="P11" s="128"/>
      <c r="Q11" s="129"/>
    </row>
    <row r="12" spans="2:17" ht="13.5" thickBot="1">
      <c r="B12" s="15"/>
      <c r="C12" s="8">
        <v>36379</v>
      </c>
      <c r="D12" s="9">
        <v>27.94</v>
      </c>
      <c r="E12" s="9">
        <v>28.24</v>
      </c>
      <c r="F12" s="9">
        <v>27.94</v>
      </c>
      <c r="G12" s="9">
        <v>28.08</v>
      </c>
      <c r="H12" s="10">
        <v>10593300</v>
      </c>
      <c r="I12">
        <v>34.78</v>
      </c>
      <c r="M12" s="131"/>
      <c r="N12" s="132"/>
      <c r="O12" s="132"/>
      <c r="P12" s="132"/>
      <c r="Q12" s="133"/>
    </row>
    <row r="13" spans="2:9" ht="12.75">
      <c r="B13" s="15"/>
      <c r="C13" s="8">
        <v>36382</v>
      </c>
      <c r="D13" s="9">
        <v>28.05</v>
      </c>
      <c r="E13" s="9">
        <v>28.46</v>
      </c>
      <c r="F13" s="9">
        <v>28</v>
      </c>
      <c r="G13" s="9">
        <v>28.28</v>
      </c>
      <c r="H13" s="10">
        <v>11657800</v>
      </c>
      <c r="I13">
        <v>34.66</v>
      </c>
    </row>
    <row r="14" spans="2:15" ht="12.75">
      <c r="B14" s="15"/>
      <c r="C14" s="8">
        <v>36383</v>
      </c>
      <c r="D14" s="9">
        <v>28.32</v>
      </c>
      <c r="E14" s="9">
        <v>28.4</v>
      </c>
      <c r="F14" s="9">
        <v>27.98</v>
      </c>
      <c r="G14" s="9">
        <v>28.33</v>
      </c>
      <c r="H14" s="10">
        <v>14087300</v>
      </c>
      <c r="I14">
        <v>35.5</v>
      </c>
      <c r="O14" t="s">
        <v>61</v>
      </c>
    </row>
    <row r="15" spans="2:15" ht="12.75">
      <c r="B15" s="15"/>
      <c r="C15" s="8">
        <v>36384</v>
      </c>
      <c r="D15" s="9">
        <v>28.44</v>
      </c>
      <c r="E15" s="9">
        <v>28.48</v>
      </c>
      <c r="F15" s="9">
        <v>27.85</v>
      </c>
      <c r="G15" s="9">
        <v>28.02</v>
      </c>
      <c r="H15" s="10">
        <v>15337700</v>
      </c>
      <c r="I15">
        <v>35.93</v>
      </c>
      <c r="O15" t="s">
        <v>62</v>
      </c>
    </row>
    <row r="16" spans="2:9" ht="12.75">
      <c r="B16" s="15"/>
      <c r="C16" s="8">
        <v>36385</v>
      </c>
      <c r="D16" s="9">
        <v>28.2</v>
      </c>
      <c r="E16" s="9">
        <v>28.74</v>
      </c>
      <c r="F16" s="9">
        <v>28.03</v>
      </c>
      <c r="G16" s="9">
        <v>28.55</v>
      </c>
      <c r="H16" s="10">
        <v>19531900</v>
      </c>
      <c r="I16">
        <v>36.06</v>
      </c>
    </row>
    <row r="17" spans="2:9" ht="12.75">
      <c r="B17" s="15"/>
      <c r="C17" s="8">
        <v>36386</v>
      </c>
      <c r="D17" s="9">
        <v>28.7</v>
      </c>
      <c r="E17" s="9">
        <v>28.98</v>
      </c>
      <c r="F17" s="9">
        <v>28.61</v>
      </c>
      <c r="G17" s="9">
        <v>28.78</v>
      </c>
      <c r="H17" s="10">
        <v>14257500</v>
      </c>
      <c r="I17">
        <v>36.28</v>
      </c>
    </row>
    <row r="18" spans="2:9" ht="12.75">
      <c r="B18" s="15"/>
      <c r="C18" s="8">
        <v>36389</v>
      </c>
      <c r="D18" s="9">
        <v>29</v>
      </c>
      <c r="E18" s="9">
        <v>29.85</v>
      </c>
      <c r="F18" s="9">
        <v>28.97</v>
      </c>
      <c r="G18" s="9">
        <v>29.8</v>
      </c>
      <c r="H18" s="10">
        <v>25953200</v>
      </c>
      <c r="I18">
        <v>35.89</v>
      </c>
    </row>
    <row r="19" spans="2:9" ht="12.75">
      <c r="B19" s="15"/>
      <c r="C19" s="8">
        <v>36390</v>
      </c>
      <c r="D19" s="9">
        <v>29.9</v>
      </c>
      <c r="E19" s="9">
        <v>30</v>
      </c>
      <c r="F19" s="9">
        <v>29.33</v>
      </c>
      <c r="G19" s="9">
        <v>29.85</v>
      </c>
      <c r="H19" s="10">
        <v>21179600</v>
      </c>
      <c r="I19">
        <v>36.1</v>
      </c>
    </row>
    <row r="20" spans="2:9" ht="12.75">
      <c r="B20" s="15"/>
      <c r="C20" s="8">
        <v>36391</v>
      </c>
      <c r="D20" s="9">
        <v>29.84</v>
      </c>
      <c r="E20" s="9">
        <v>29.84</v>
      </c>
      <c r="F20" s="9">
        <v>29.25</v>
      </c>
      <c r="G20" s="9">
        <v>29.45</v>
      </c>
      <c r="H20" s="10">
        <v>16401800</v>
      </c>
      <c r="I20">
        <v>36.19</v>
      </c>
    </row>
    <row r="21" spans="2:9" ht="12.75">
      <c r="B21" s="15"/>
      <c r="C21" s="8">
        <v>36392</v>
      </c>
      <c r="D21" s="9">
        <v>29.7</v>
      </c>
      <c r="E21" s="9">
        <v>30.28</v>
      </c>
      <c r="F21" s="9">
        <v>29.62</v>
      </c>
      <c r="G21" s="9">
        <v>30.16</v>
      </c>
      <c r="H21" s="10">
        <v>24496600</v>
      </c>
      <c r="I21">
        <v>36.32</v>
      </c>
    </row>
    <row r="22" spans="2:9" ht="12.75">
      <c r="B22" s="15"/>
      <c r="C22" s="8">
        <v>36393</v>
      </c>
      <c r="D22" s="9">
        <v>30.3</v>
      </c>
      <c r="E22" s="9">
        <v>30.39</v>
      </c>
      <c r="F22" s="9">
        <v>29.75</v>
      </c>
      <c r="G22" s="9">
        <v>29.88</v>
      </c>
      <c r="H22" s="10">
        <v>19923200</v>
      </c>
      <c r="I22">
        <v>36.4</v>
      </c>
    </row>
    <row r="23" spans="2:9" ht="12.75">
      <c r="B23" s="15"/>
      <c r="C23" s="8">
        <v>36396</v>
      </c>
      <c r="D23" s="9">
        <v>29.78</v>
      </c>
      <c r="E23" s="9">
        <v>29.85</v>
      </c>
      <c r="F23" s="9">
        <v>29.55</v>
      </c>
      <c r="G23" s="9">
        <v>29.85</v>
      </c>
      <c r="H23" s="10">
        <v>11508900</v>
      </c>
      <c r="I23">
        <v>36.56</v>
      </c>
    </row>
    <row r="24" spans="2:9" ht="12.75">
      <c r="B24" s="15"/>
      <c r="C24" s="8">
        <v>36397</v>
      </c>
      <c r="D24" s="9">
        <v>29.65</v>
      </c>
      <c r="E24" s="9">
        <v>29.95</v>
      </c>
      <c r="F24" s="9">
        <v>29.4</v>
      </c>
      <c r="G24" s="9">
        <v>29.88</v>
      </c>
      <c r="H24" s="10">
        <v>14060300</v>
      </c>
      <c r="I24">
        <v>36.57</v>
      </c>
    </row>
    <row r="25" spans="2:9" ht="12.75">
      <c r="B25" s="15"/>
      <c r="C25" s="8">
        <v>36398</v>
      </c>
      <c r="D25" s="9">
        <v>29.63</v>
      </c>
      <c r="E25" s="9">
        <v>29.81</v>
      </c>
      <c r="F25" s="9">
        <v>29.6</v>
      </c>
      <c r="G25" s="9">
        <v>29.75</v>
      </c>
      <c r="H25" s="10">
        <v>12185300</v>
      </c>
      <c r="I25">
        <v>36.61</v>
      </c>
    </row>
    <row r="26" spans="2:9" ht="12.75">
      <c r="B26" s="15"/>
      <c r="C26" s="8">
        <v>36399</v>
      </c>
      <c r="D26" s="9">
        <v>29.8</v>
      </c>
      <c r="E26" s="9">
        <v>29.9</v>
      </c>
      <c r="F26" s="9">
        <v>29.4</v>
      </c>
      <c r="G26" s="9">
        <v>29.68</v>
      </c>
      <c r="H26" s="10">
        <v>13707300</v>
      </c>
      <c r="I26">
        <v>36.38</v>
      </c>
    </row>
    <row r="27" spans="2:9" ht="12.75">
      <c r="B27" s="15"/>
      <c r="C27" s="8">
        <v>36400</v>
      </c>
      <c r="D27" s="9">
        <v>29.58</v>
      </c>
      <c r="E27" s="9">
        <v>29.7</v>
      </c>
      <c r="F27" s="9">
        <v>29.3</v>
      </c>
      <c r="G27" s="9">
        <v>29.57</v>
      </c>
      <c r="H27" s="10">
        <v>13129600</v>
      </c>
      <c r="I27">
        <v>36.47</v>
      </c>
    </row>
    <row r="28" spans="2:9" ht="12.75">
      <c r="B28" s="15"/>
      <c r="C28" s="8">
        <v>36404</v>
      </c>
      <c r="D28" s="9">
        <v>29.75</v>
      </c>
      <c r="E28" s="9">
        <v>30.49</v>
      </c>
      <c r="F28" s="9">
        <v>29.58</v>
      </c>
      <c r="G28" s="9">
        <v>30.44</v>
      </c>
      <c r="H28" s="10">
        <v>24469700</v>
      </c>
      <c r="I28">
        <v>36.67</v>
      </c>
    </row>
    <row r="29" spans="2:9" ht="12.75">
      <c r="B29" s="15"/>
      <c r="C29" s="8">
        <v>36405</v>
      </c>
      <c r="D29" s="9">
        <v>30.55</v>
      </c>
      <c r="E29" s="9">
        <v>31.26</v>
      </c>
      <c r="F29" s="9">
        <v>30.51</v>
      </c>
      <c r="G29" s="9">
        <v>31.12</v>
      </c>
      <c r="H29" s="10">
        <v>34207100</v>
      </c>
      <c r="I29">
        <v>36.7</v>
      </c>
    </row>
    <row r="30" spans="2:9" ht="12.75">
      <c r="B30" s="15"/>
      <c r="C30" s="8">
        <v>36406</v>
      </c>
      <c r="D30" s="9">
        <v>31.11</v>
      </c>
      <c r="E30" s="9">
        <v>31.35</v>
      </c>
      <c r="F30" s="9">
        <v>31.01</v>
      </c>
      <c r="G30" s="9">
        <v>31.32</v>
      </c>
      <c r="H30" s="10">
        <v>18892100</v>
      </c>
      <c r="I30">
        <v>36.26</v>
      </c>
    </row>
    <row r="31" spans="2:9" ht="12.75">
      <c r="B31" s="15"/>
      <c r="C31" s="8">
        <v>36407</v>
      </c>
      <c r="D31" s="9">
        <v>30.94</v>
      </c>
      <c r="E31" s="9">
        <v>31.21</v>
      </c>
      <c r="F31" s="9">
        <v>30.82</v>
      </c>
      <c r="G31" s="9">
        <v>31.04</v>
      </c>
      <c r="H31" s="10">
        <v>18543900</v>
      </c>
      <c r="I31">
        <v>36.65</v>
      </c>
    </row>
    <row r="32" spans="3:9" ht="12.75">
      <c r="C32" s="8">
        <v>36410</v>
      </c>
      <c r="D32" s="9">
        <v>31.03</v>
      </c>
      <c r="E32" s="9">
        <v>31.52</v>
      </c>
      <c r="F32" s="9">
        <v>30.6</v>
      </c>
      <c r="G32" s="9">
        <v>31.38</v>
      </c>
      <c r="H32" s="10">
        <v>15212200</v>
      </c>
      <c r="I32">
        <v>36.71</v>
      </c>
    </row>
    <row r="33" spans="3:9" ht="12.75">
      <c r="C33" s="8">
        <v>36411</v>
      </c>
      <c r="D33" s="9">
        <v>31.06</v>
      </c>
      <c r="E33" s="9">
        <v>31.27</v>
      </c>
      <c r="F33" s="9">
        <v>30.9</v>
      </c>
      <c r="G33" s="9">
        <v>31.16</v>
      </c>
      <c r="H33" s="10">
        <v>16168700</v>
      </c>
      <c r="I33">
        <v>36.63</v>
      </c>
    </row>
    <row r="34" spans="3:9" ht="12.75">
      <c r="C34" s="8">
        <v>36412</v>
      </c>
      <c r="D34" s="9">
        <v>31.05</v>
      </c>
      <c r="E34" s="9">
        <v>31.24</v>
      </c>
      <c r="F34" s="9">
        <v>30.9</v>
      </c>
      <c r="G34" s="9">
        <v>31.03</v>
      </c>
      <c r="H34" s="10">
        <v>18147000</v>
      </c>
      <c r="I34">
        <v>36.84</v>
      </c>
    </row>
    <row r="35" spans="3:9" ht="12.75">
      <c r="C35" s="8">
        <v>36413</v>
      </c>
      <c r="D35" s="9">
        <v>31.05</v>
      </c>
      <c r="E35" s="9">
        <v>31.65</v>
      </c>
      <c r="F35" s="9">
        <v>31.05</v>
      </c>
      <c r="G35" s="9">
        <v>31.48</v>
      </c>
      <c r="H35" s="10">
        <v>20060800</v>
      </c>
      <c r="I35">
        <v>36.95</v>
      </c>
    </row>
    <row r="36" spans="3:9" ht="12.75">
      <c r="C36" s="8">
        <v>36414</v>
      </c>
      <c r="D36" s="9">
        <v>31.43</v>
      </c>
      <c r="E36" s="9">
        <v>31.6</v>
      </c>
      <c r="F36" s="9">
        <v>31.13</v>
      </c>
      <c r="G36" s="9">
        <v>31.53</v>
      </c>
      <c r="H36" s="10">
        <v>16634100</v>
      </c>
      <c r="I36">
        <v>36.77</v>
      </c>
    </row>
    <row r="37" spans="3:9" ht="12.75">
      <c r="C37" s="8">
        <v>36417</v>
      </c>
      <c r="D37" s="9">
        <v>31.5</v>
      </c>
      <c r="E37" s="9">
        <v>31.75</v>
      </c>
      <c r="F37" s="9">
        <v>31.25</v>
      </c>
      <c r="G37" s="9">
        <v>31.4</v>
      </c>
      <c r="H37" s="10">
        <v>14279600</v>
      </c>
      <c r="I37">
        <v>36.69</v>
      </c>
    </row>
    <row r="38" spans="3:9" ht="12.75">
      <c r="C38" s="8">
        <v>36418</v>
      </c>
      <c r="D38" s="9">
        <v>31.23</v>
      </c>
      <c r="E38" s="9">
        <v>32.03</v>
      </c>
      <c r="F38" s="9">
        <v>31.23</v>
      </c>
      <c r="G38" s="9">
        <v>31.93</v>
      </c>
      <c r="H38" s="10">
        <v>20066600</v>
      </c>
      <c r="I38">
        <v>36.67</v>
      </c>
    </row>
    <row r="39" spans="3:9" ht="12.75">
      <c r="C39" s="8">
        <v>36419</v>
      </c>
      <c r="D39" s="9">
        <v>31.78</v>
      </c>
      <c r="E39" s="9">
        <v>31.94</v>
      </c>
      <c r="F39" s="9">
        <v>31.48</v>
      </c>
      <c r="G39" s="9">
        <v>31.72</v>
      </c>
      <c r="H39" s="10">
        <v>19185500</v>
      </c>
      <c r="I39">
        <v>36.24</v>
      </c>
    </row>
    <row r="40" spans="3:9" ht="12.75">
      <c r="C40" s="8">
        <v>36420</v>
      </c>
      <c r="D40" s="9">
        <v>31.77</v>
      </c>
      <c r="E40" s="9">
        <v>32.18</v>
      </c>
      <c r="F40" s="9">
        <v>31.71</v>
      </c>
      <c r="G40" s="9">
        <v>32.11</v>
      </c>
      <c r="H40" s="10">
        <v>22265400</v>
      </c>
      <c r="I40">
        <v>36.02</v>
      </c>
    </row>
    <row r="41" spans="3:9" ht="12.75">
      <c r="C41" s="8">
        <v>36421</v>
      </c>
      <c r="D41" s="9">
        <v>32.42</v>
      </c>
      <c r="E41" s="9">
        <v>32.42</v>
      </c>
      <c r="F41" s="9">
        <v>31.52</v>
      </c>
      <c r="G41" s="9">
        <v>31.93</v>
      </c>
      <c r="H41" s="10">
        <v>23219700</v>
      </c>
      <c r="I41">
        <v>35.48</v>
      </c>
    </row>
    <row r="42" spans="3:9" ht="12.75">
      <c r="C42" s="8">
        <v>36424</v>
      </c>
      <c r="D42" s="9">
        <v>31.6</v>
      </c>
      <c r="E42" s="9">
        <v>31.9</v>
      </c>
      <c r="F42" s="9">
        <v>31.2</v>
      </c>
      <c r="G42" s="9">
        <v>31.4</v>
      </c>
      <c r="H42" s="10">
        <v>18566300</v>
      </c>
      <c r="I42">
        <v>35.65</v>
      </c>
    </row>
    <row r="43" spans="3:9" ht="12.75">
      <c r="C43" s="8">
        <v>36425</v>
      </c>
      <c r="D43" s="9">
        <v>31.3</v>
      </c>
      <c r="E43" s="9">
        <v>31.6</v>
      </c>
      <c r="F43" s="9">
        <v>31.18</v>
      </c>
      <c r="G43" s="9">
        <v>31.56</v>
      </c>
      <c r="H43" s="10">
        <v>13109000</v>
      </c>
      <c r="I43">
        <v>35.97</v>
      </c>
    </row>
    <row r="44" spans="3:9" ht="12.75">
      <c r="C44" s="8">
        <v>36426</v>
      </c>
      <c r="D44" s="9">
        <v>31.6</v>
      </c>
      <c r="E44" s="9">
        <v>31.69</v>
      </c>
      <c r="F44" s="9">
        <v>30.81</v>
      </c>
      <c r="G44" s="9">
        <v>30.81</v>
      </c>
      <c r="H44" s="10">
        <v>19129600</v>
      </c>
      <c r="I44">
        <v>35.61</v>
      </c>
    </row>
    <row r="45" spans="3:9" ht="12.75">
      <c r="C45" s="8">
        <v>36427</v>
      </c>
      <c r="D45" s="9">
        <v>30.83</v>
      </c>
      <c r="E45" s="9">
        <v>31.6</v>
      </c>
      <c r="F45" s="9">
        <v>30.34</v>
      </c>
      <c r="G45" s="9">
        <v>30.38</v>
      </c>
      <c r="H45" s="10">
        <v>19008100</v>
      </c>
      <c r="I45">
        <v>36.01</v>
      </c>
    </row>
    <row r="46" spans="3:9" ht="12.75">
      <c r="C46" s="8">
        <v>36428</v>
      </c>
      <c r="D46" s="9">
        <v>30.12</v>
      </c>
      <c r="E46" s="9">
        <v>30.31</v>
      </c>
      <c r="F46" s="9">
        <v>29.31</v>
      </c>
      <c r="G46" s="9">
        <v>29.87</v>
      </c>
      <c r="H46" s="10">
        <v>22431000</v>
      </c>
      <c r="I46">
        <v>35.63</v>
      </c>
    </row>
    <row r="47" spans="3:9" ht="12.75">
      <c r="C47" s="8">
        <v>36431</v>
      </c>
      <c r="D47" s="9">
        <v>30</v>
      </c>
      <c r="E47" s="9">
        <v>30.66</v>
      </c>
      <c r="F47" s="9">
        <v>29.98</v>
      </c>
      <c r="G47" s="9">
        <v>30.37</v>
      </c>
      <c r="H47" s="10">
        <v>20938700</v>
      </c>
      <c r="I47">
        <v>35.63</v>
      </c>
    </row>
    <row r="48" spans="3:9" ht="12.75">
      <c r="C48" s="8">
        <v>36432</v>
      </c>
      <c r="D48" s="9">
        <v>30.25</v>
      </c>
      <c r="E48" s="9">
        <v>30.29</v>
      </c>
      <c r="F48" s="9">
        <v>29.62</v>
      </c>
      <c r="G48" s="9">
        <v>29.81</v>
      </c>
      <c r="H48" s="10">
        <v>28837600</v>
      </c>
      <c r="I48">
        <v>35.98</v>
      </c>
    </row>
    <row r="49" spans="3:9" ht="12.75">
      <c r="C49" s="8">
        <v>36433</v>
      </c>
      <c r="D49" s="9">
        <v>29.81</v>
      </c>
      <c r="E49" s="9">
        <v>30.67</v>
      </c>
      <c r="F49" s="9">
        <v>29.8</v>
      </c>
      <c r="G49" s="9">
        <v>30.63</v>
      </c>
      <c r="H49" s="10">
        <v>23842500</v>
      </c>
      <c r="I49">
        <v>35.88</v>
      </c>
    </row>
    <row r="50" spans="3:9" ht="12.75">
      <c r="C50" s="8">
        <v>36434</v>
      </c>
      <c r="D50" s="9">
        <v>30.54</v>
      </c>
      <c r="E50" s="9">
        <v>30.9</v>
      </c>
      <c r="F50" s="9">
        <v>30.43</v>
      </c>
      <c r="G50" s="9">
        <v>30.75</v>
      </c>
      <c r="H50" s="10">
        <v>17667900</v>
      </c>
      <c r="I50">
        <v>36.03</v>
      </c>
    </row>
    <row r="51" spans="3:9" ht="12.75">
      <c r="C51" s="8">
        <v>36435</v>
      </c>
      <c r="D51" s="9">
        <v>31.15</v>
      </c>
      <c r="E51" s="9">
        <v>31.3</v>
      </c>
      <c r="F51" s="9">
        <v>30.75</v>
      </c>
      <c r="G51" s="9">
        <v>30.82</v>
      </c>
      <c r="H51" s="10">
        <v>20911100</v>
      </c>
      <c r="I51">
        <v>35.98</v>
      </c>
    </row>
    <row r="52" spans="3:9" ht="12.75">
      <c r="C52" s="8">
        <v>36438</v>
      </c>
      <c r="D52" s="9">
        <v>31</v>
      </c>
      <c r="E52" s="9">
        <v>31.05</v>
      </c>
      <c r="F52" s="9">
        <v>30.73</v>
      </c>
      <c r="G52" s="9">
        <v>30.79</v>
      </c>
      <c r="H52" s="10">
        <v>13471800</v>
      </c>
      <c r="I52">
        <v>35.45</v>
      </c>
    </row>
    <row r="53" spans="3:9" ht="12.75">
      <c r="C53" s="8">
        <v>36439</v>
      </c>
      <c r="D53" s="9">
        <v>30.58</v>
      </c>
      <c r="E53" s="9">
        <v>30.81</v>
      </c>
      <c r="F53" s="9">
        <v>30.51</v>
      </c>
      <c r="G53" s="9">
        <v>30.65</v>
      </c>
      <c r="H53" s="10">
        <v>19041600</v>
      </c>
      <c r="I53">
        <v>36.18</v>
      </c>
    </row>
    <row r="54" spans="3:9" ht="12.75">
      <c r="C54" s="8">
        <v>36440</v>
      </c>
      <c r="D54" s="9">
        <v>30.55</v>
      </c>
      <c r="E54" s="9">
        <v>30.65</v>
      </c>
      <c r="F54" s="9">
        <v>30.15</v>
      </c>
      <c r="G54" s="9">
        <v>30.2</v>
      </c>
      <c r="H54" s="10">
        <v>21670200</v>
      </c>
      <c r="I54">
        <v>35.96</v>
      </c>
    </row>
    <row r="55" spans="3:9" ht="12.75">
      <c r="C55" s="8">
        <v>36441</v>
      </c>
      <c r="D55" s="9">
        <v>30.53</v>
      </c>
      <c r="E55" s="9">
        <v>30.55</v>
      </c>
      <c r="F55" s="9">
        <v>30</v>
      </c>
      <c r="G55" s="9">
        <v>30.13</v>
      </c>
      <c r="H55" s="10">
        <v>26752700</v>
      </c>
      <c r="I55">
        <v>36.16</v>
      </c>
    </row>
    <row r="56" spans="3:9" ht="12.75">
      <c r="C56" s="8">
        <v>36442</v>
      </c>
      <c r="D56" s="9">
        <v>29.65</v>
      </c>
      <c r="E56" s="9">
        <v>29.65</v>
      </c>
      <c r="F56" s="9">
        <v>29.2</v>
      </c>
      <c r="G56" s="9">
        <v>29.32</v>
      </c>
      <c r="H56" s="10">
        <v>39152600</v>
      </c>
      <c r="I56">
        <v>35.88</v>
      </c>
    </row>
    <row r="57" spans="3:9" ht="12.75">
      <c r="C57" s="8">
        <v>36445</v>
      </c>
      <c r="D57" s="9">
        <v>29.52</v>
      </c>
      <c r="E57" s="9">
        <v>29.55</v>
      </c>
      <c r="F57" s="9">
        <v>28.65</v>
      </c>
      <c r="G57" s="9">
        <v>28.93</v>
      </c>
      <c r="H57" s="10">
        <v>29537600</v>
      </c>
      <c r="I57">
        <v>35.9</v>
      </c>
    </row>
    <row r="58" spans="3:9" ht="12.75">
      <c r="C58" s="8">
        <v>36446</v>
      </c>
      <c r="D58" s="9">
        <v>28.9</v>
      </c>
      <c r="E58" s="9">
        <v>29.29</v>
      </c>
      <c r="F58" s="9">
        <v>28.66</v>
      </c>
      <c r="G58" s="9">
        <v>29.29</v>
      </c>
      <c r="H58" s="10">
        <v>21406800</v>
      </c>
      <c r="I58">
        <v>35.3</v>
      </c>
    </row>
    <row r="59" spans="3:9" ht="12.75">
      <c r="C59" s="8">
        <v>36447</v>
      </c>
      <c r="D59" s="9">
        <v>29.41</v>
      </c>
      <c r="E59" s="9">
        <v>29.45</v>
      </c>
      <c r="F59" s="9">
        <v>28.74</v>
      </c>
      <c r="G59" s="9">
        <v>28.85</v>
      </c>
      <c r="H59" s="10">
        <v>23436800</v>
      </c>
      <c r="I59">
        <v>35.78</v>
      </c>
    </row>
    <row r="60" spans="3:9" ht="12.75">
      <c r="C60" s="8">
        <v>36448</v>
      </c>
      <c r="D60" s="9">
        <v>28.83</v>
      </c>
      <c r="E60" s="9">
        <v>29.14</v>
      </c>
      <c r="F60" s="9">
        <v>28.78</v>
      </c>
      <c r="G60" s="9">
        <v>29.02</v>
      </c>
      <c r="H60" s="10">
        <v>16644900</v>
      </c>
      <c r="I60">
        <v>35.78</v>
      </c>
    </row>
    <row r="61" spans="3:9" ht="12.75">
      <c r="C61" s="8">
        <v>36449</v>
      </c>
      <c r="D61" s="9">
        <v>29.02</v>
      </c>
      <c r="E61" s="9">
        <v>29.06</v>
      </c>
      <c r="F61" s="9">
        <v>28.42</v>
      </c>
      <c r="G61" s="9">
        <v>28.55</v>
      </c>
      <c r="H61" s="10">
        <v>21286800</v>
      </c>
      <c r="I61">
        <v>35.53</v>
      </c>
    </row>
    <row r="62" spans="3:9" ht="12.75">
      <c r="C62" s="8">
        <v>36452</v>
      </c>
      <c r="D62" s="9">
        <v>28.75</v>
      </c>
      <c r="E62" s="9">
        <v>28.78</v>
      </c>
      <c r="F62" s="9">
        <v>28.51</v>
      </c>
      <c r="G62" s="9">
        <v>28.78</v>
      </c>
      <c r="H62" s="10">
        <v>16070600</v>
      </c>
      <c r="I62">
        <v>35.28</v>
      </c>
    </row>
    <row r="63" spans="3:9" ht="12.75">
      <c r="C63" s="8">
        <v>36453</v>
      </c>
      <c r="D63" s="9">
        <v>29</v>
      </c>
      <c r="E63" s="9">
        <v>29</v>
      </c>
      <c r="F63" s="9">
        <v>28.78</v>
      </c>
      <c r="G63" s="9">
        <v>28.88</v>
      </c>
      <c r="H63" s="10">
        <v>16186500</v>
      </c>
      <c r="I63">
        <v>35.42</v>
      </c>
    </row>
    <row r="64" spans="3:9" ht="12.75">
      <c r="C64" s="8">
        <v>36454</v>
      </c>
      <c r="D64" s="9">
        <v>28.78</v>
      </c>
      <c r="E64" s="9">
        <v>28.78</v>
      </c>
      <c r="F64" s="9">
        <v>28.3</v>
      </c>
      <c r="G64" s="9">
        <v>28.35</v>
      </c>
      <c r="H64" s="10">
        <v>20064000</v>
      </c>
      <c r="I64">
        <v>35.87</v>
      </c>
    </row>
    <row r="65" spans="3:9" ht="12.75">
      <c r="C65" s="8">
        <v>36455</v>
      </c>
      <c r="D65" s="9">
        <v>28.35</v>
      </c>
      <c r="E65" s="9">
        <v>28.73</v>
      </c>
      <c r="F65" s="9">
        <v>28.24</v>
      </c>
      <c r="G65" s="9">
        <v>28.39</v>
      </c>
      <c r="H65" s="10">
        <v>18290000</v>
      </c>
      <c r="I65">
        <v>35.6</v>
      </c>
    </row>
    <row r="66" spans="3:9" ht="12.75">
      <c r="C66" s="8">
        <v>36456</v>
      </c>
      <c r="D66" s="9">
        <v>28.39</v>
      </c>
      <c r="E66" s="9">
        <v>28.4</v>
      </c>
      <c r="F66" s="9">
        <v>28</v>
      </c>
      <c r="G66" s="9">
        <v>28.3</v>
      </c>
      <c r="H66" s="10">
        <v>17771700</v>
      </c>
      <c r="I66">
        <v>35.52</v>
      </c>
    </row>
    <row r="67" spans="3:9" ht="12.75">
      <c r="C67" s="8">
        <v>36459</v>
      </c>
      <c r="D67" s="9">
        <v>28.5</v>
      </c>
      <c r="E67" s="9">
        <v>28.55</v>
      </c>
      <c r="F67" s="9">
        <v>28.13</v>
      </c>
      <c r="G67" s="9">
        <v>28.22</v>
      </c>
      <c r="H67" s="10">
        <v>16609000</v>
      </c>
      <c r="I67">
        <v>35.56</v>
      </c>
    </row>
    <row r="68" spans="3:9" ht="12.75">
      <c r="C68" s="8">
        <v>36460</v>
      </c>
      <c r="D68" s="9">
        <v>28.48</v>
      </c>
      <c r="E68" s="9">
        <v>28.54</v>
      </c>
      <c r="F68" s="9">
        <v>28.23</v>
      </c>
      <c r="G68" s="9">
        <v>28.52</v>
      </c>
      <c r="H68" s="10">
        <v>19283200</v>
      </c>
      <c r="I68">
        <v>35.28</v>
      </c>
    </row>
    <row r="69" spans="3:9" ht="12.75">
      <c r="C69" s="8">
        <v>36461</v>
      </c>
      <c r="D69" s="9">
        <v>28.52</v>
      </c>
      <c r="E69" s="9">
        <v>29.15</v>
      </c>
      <c r="F69" s="9">
        <v>28.42</v>
      </c>
      <c r="G69" s="9">
        <v>28.83</v>
      </c>
      <c r="H69" s="10">
        <v>20577400</v>
      </c>
      <c r="I69">
        <v>35.28</v>
      </c>
    </row>
    <row r="70" spans="3:9" ht="12.75">
      <c r="C70" s="8">
        <v>36462</v>
      </c>
      <c r="D70" s="9">
        <v>29.15</v>
      </c>
      <c r="E70" s="9">
        <v>29.25</v>
      </c>
      <c r="F70" s="9">
        <v>28.79</v>
      </c>
      <c r="G70" s="9">
        <v>28.88</v>
      </c>
      <c r="H70" s="10">
        <v>20940700</v>
      </c>
      <c r="I70">
        <v>35.02</v>
      </c>
    </row>
    <row r="71" spans="3:9" ht="12.75">
      <c r="C71" s="8">
        <v>36463</v>
      </c>
      <c r="D71" s="9">
        <v>28.95</v>
      </c>
      <c r="E71" s="9">
        <v>29.25</v>
      </c>
      <c r="F71" s="9">
        <v>28.95</v>
      </c>
      <c r="G71" s="9">
        <v>29.01</v>
      </c>
      <c r="H71" s="10">
        <v>16863700</v>
      </c>
      <c r="I71">
        <v>35.25</v>
      </c>
    </row>
    <row r="72" spans="3:9" ht="12.75">
      <c r="C72" s="8">
        <v>36466</v>
      </c>
      <c r="D72" s="9">
        <v>29.05</v>
      </c>
      <c r="E72" s="9">
        <v>29.26</v>
      </c>
      <c r="F72" s="9">
        <v>28.8</v>
      </c>
      <c r="G72" s="9">
        <v>28.8</v>
      </c>
      <c r="H72" s="10">
        <v>18126300</v>
      </c>
      <c r="I72">
        <v>35.84</v>
      </c>
    </row>
    <row r="73" spans="3:9" ht="12.75">
      <c r="C73" s="8">
        <v>36467</v>
      </c>
      <c r="D73" s="9">
        <v>28.81</v>
      </c>
      <c r="E73" s="9">
        <v>28.81</v>
      </c>
      <c r="F73" s="9">
        <v>28.4</v>
      </c>
      <c r="G73" s="9">
        <v>28.66</v>
      </c>
      <c r="H73" s="10">
        <v>19007700</v>
      </c>
      <c r="I73">
        <v>35.98</v>
      </c>
    </row>
    <row r="74" spans="3:9" ht="12.75">
      <c r="C74" s="8">
        <v>36468</v>
      </c>
      <c r="D74" s="9">
        <v>28.41</v>
      </c>
      <c r="E74" s="9">
        <v>28.58</v>
      </c>
      <c r="F74" s="9">
        <v>28.25</v>
      </c>
      <c r="G74" s="9">
        <v>28.43</v>
      </c>
      <c r="H74" s="10">
        <v>17140600</v>
      </c>
      <c r="I74">
        <v>35.31</v>
      </c>
    </row>
    <row r="75" spans="3:9" ht="12.75">
      <c r="C75" s="8">
        <v>36469</v>
      </c>
      <c r="D75" s="9">
        <v>28.3</v>
      </c>
      <c r="E75" s="9">
        <v>28.44</v>
      </c>
      <c r="F75" s="9">
        <v>28.05</v>
      </c>
      <c r="G75" s="9">
        <v>28.44</v>
      </c>
      <c r="H75" s="10">
        <v>15762600</v>
      </c>
      <c r="I75">
        <v>35.75</v>
      </c>
    </row>
    <row r="76" spans="3:9" ht="12.75">
      <c r="C76" s="8">
        <v>36470</v>
      </c>
      <c r="D76" s="9">
        <v>28.54</v>
      </c>
      <c r="E76" s="9">
        <v>28.6</v>
      </c>
      <c r="F76" s="9">
        <v>28.06</v>
      </c>
      <c r="G76" s="9">
        <v>28.12</v>
      </c>
      <c r="H76" s="10">
        <v>17998300</v>
      </c>
      <c r="I76">
        <v>35.51</v>
      </c>
    </row>
    <row r="77" spans="3:9" ht="12.75">
      <c r="C77" s="8">
        <v>36473</v>
      </c>
      <c r="D77" s="9">
        <v>28.23</v>
      </c>
      <c r="E77" s="9">
        <v>28.24</v>
      </c>
      <c r="F77" s="9">
        <v>28.09</v>
      </c>
      <c r="G77" s="9">
        <v>28.17</v>
      </c>
      <c r="H77" s="10">
        <v>14037900</v>
      </c>
      <c r="I77">
        <v>35.28</v>
      </c>
    </row>
    <row r="78" spans="3:9" ht="12.75">
      <c r="C78" s="8">
        <v>36474</v>
      </c>
      <c r="D78" s="9">
        <v>28.15</v>
      </c>
      <c r="E78" s="9">
        <v>28.19</v>
      </c>
      <c r="F78" s="9">
        <v>27.97</v>
      </c>
      <c r="G78" s="9">
        <v>28.11</v>
      </c>
      <c r="H78" s="10">
        <v>15770600</v>
      </c>
      <c r="I78">
        <v>35.28</v>
      </c>
    </row>
    <row r="79" spans="3:9" ht="12.75">
      <c r="C79" s="8">
        <v>36475</v>
      </c>
      <c r="D79" s="9">
        <v>28.12</v>
      </c>
      <c r="E79" s="9">
        <v>28.8</v>
      </c>
      <c r="F79" s="9">
        <v>28.1</v>
      </c>
      <c r="G79" s="9">
        <v>28.7</v>
      </c>
      <c r="H79" s="10">
        <v>23640400</v>
      </c>
      <c r="I79">
        <v>35.79</v>
      </c>
    </row>
    <row r="80" spans="3:9" ht="12.75">
      <c r="C80" s="8">
        <v>36476</v>
      </c>
      <c r="D80" s="9">
        <v>28.6</v>
      </c>
      <c r="E80" s="9">
        <v>28.73</v>
      </c>
      <c r="F80" s="9">
        <v>28.15</v>
      </c>
      <c r="G80" s="9">
        <v>28.34</v>
      </c>
      <c r="H80" s="10">
        <v>24937400</v>
      </c>
      <c r="I80">
        <v>35.66</v>
      </c>
    </row>
    <row r="81" spans="3:9" ht="12.75">
      <c r="C81" s="8">
        <v>36477</v>
      </c>
      <c r="D81" s="9">
        <v>28.25</v>
      </c>
      <c r="E81" s="9">
        <v>28.28</v>
      </c>
      <c r="F81" s="9">
        <v>27.85</v>
      </c>
      <c r="G81" s="9">
        <v>27.88</v>
      </c>
      <c r="H81" s="10">
        <v>27533200</v>
      </c>
      <c r="I81">
        <v>35.15</v>
      </c>
    </row>
    <row r="82" spans="3:9" ht="12.75">
      <c r="C82" s="8">
        <v>36480</v>
      </c>
      <c r="D82" s="9">
        <v>27.67</v>
      </c>
      <c r="E82" s="9">
        <v>28.85</v>
      </c>
      <c r="F82" s="9">
        <v>27.37</v>
      </c>
      <c r="G82" s="9">
        <v>27.81</v>
      </c>
      <c r="H82" s="10">
        <v>23500900</v>
      </c>
      <c r="I82">
        <v>35.39</v>
      </c>
    </row>
    <row r="83" spans="3:9" ht="12.75">
      <c r="C83" s="8">
        <v>36481</v>
      </c>
      <c r="D83" s="9">
        <v>28.42</v>
      </c>
      <c r="E83" s="9">
        <v>28.92</v>
      </c>
      <c r="F83" s="9">
        <v>28.4</v>
      </c>
      <c r="G83" s="9">
        <v>28.44</v>
      </c>
      <c r="H83" s="10">
        <v>41093700</v>
      </c>
      <c r="I83">
        <v>35.78</v>
      </c>
    </row>
    <row r="84" spans="3:9" ht="12.75">
      <c r="C84" s="8">
        <v>36482</v>
      </c>
      <c r="D84" s="9">
        <v>29</v>
      </c>
      <c r="E84" s="9">
        <v>29.53</v>
      </c>
      <c r="F84" s="9">
        <v>28.95</v>
      </c>
      <c r="G84" s="9">
        <v>29.47</v>
      </c>
      <c r="H84" s="10">
        <v>44900400</v>
      </c>
      <c r="I84">
        <v>36</v>
      </c>
    </row>
    <row r="85" spans="3:9" ht="12.75">
      <c r="C85" s="8">
        <v>36483</v>
      </c>
      <c r="D85" s="9">
        <v>29.12</v>
      </c>
      <c r="E85" s="9">
        <v>29.46</v>
      </c>
      <c r="F85" s="9">
        <v>28.79</v>
      </c>
      <c r="G85" s="9">
        <v>28.95</v>
      </c>
      <c r="H85" s="10">
        <v>24407500</v>
      </c>
      <c r="I85">
        <v>35.6</v>
      </c>
    </row>
    <row r="86" spans="3:9" ht="12.75">
      <c r="C86" s="8">
        <v>36484</v>
      </c>
      <c r="D86" s="9">
        <v>29.08</v>
      </c>
      <c r="E86" s="9">
        <v>29.95</v>
      </c>
      <c r="F86" s="9">
        <v>28.53</v>
      </c>
      <c r="G86" s="9">
        <v>28.56</v>
      </c>
      <c r="H86" s="10">
        <v>24952100</v>
      </c>
      <c r="I86">
        <v>35.91</v>
      </c>
    </row>
    <row r="87" spans="3:9" ht="12.75">
      <c r="C87" s="8">
        <v>36487</v>
      </c>
      <c r="D87" s="9">
        <v>28.81</v>
      </c>
      <c r="E87" s="9">
        <v>28.94</v>
      </c>
      <c r="F87" s="9">
        <v>28.62</v>
      </c>
      <c r="G87" s="9">
        <v>28.75</v>
      </c>
      <c r="H87" s="10">
        <v>18272900</v>
      </c>
      <c r="I87">
        <v>35.52</v>
      </c>
    </row>
    <row r="88" spans="3:9" ht="12.75">
      <c r="C88" s="8">
        <v>36488</v>
      </c>
      <c r="D88" s="9">
        <v>28.77</v>
      </c>
      <c r="E88" s="9">
        <v>29.1</v>
      </c>
      <c r="F88" s="9">
        <v>28.62</v>
      </c>
      <c r="G88" s="9">
        <v>28.91</v>
      </c>
      <c r="H88" s="10">
        <v>16317000</v>
      </c>
      <c r="I88">
        <v>35.84</v>
      </c>
    </row>
    <row r="89" spans="3:9" ht="12.75">
      <c r="C89" s="8">
        <v>36489</v>
      </c>
      <c r="D89" s="9">
        <v>29.11</v>
      </c>
      <c r="E89" s="9">
        <v>29.13</v>
      </c>
      <c r="F89" s="9">
        <v>28.53</v>
      </c>
      <c r="G89" s="9">
        <v>28.77</v>
      </c>
      <c r="H89" s="10">
        <v>15137500</v>
      </c>
      <c r="I89">
        <v>35.91</v>
      </c>
    </row>
    <row r="90" spans="3:9" ht="12.75">
      <c r="C90" s="8">
        <v>36491</v>
      </c>
      <c r="D90" s="9">
        <v>28.85</v>
      </c>
      <c r="E90" s="9">
        <v>28.9</v>
      </c>
      <c r="F90" s="9">
        <v>28.65</v>
      </c>
      <c r="G90" s="9">
        <v>28.67</v>
      </c>
      <c r="H90" s="10">
        <v>8372200</v>
      </c>
      <c r="I90">
        <v>35.9</v>
      </c>
    </row>
    <row r="91" spans="3:9" ht="12.75">
      <c r="C91" s="8">
        <v>36494</v>
      </c>
      <c r="D91" s="9">
        <v>29.2</v>
      </c>
      <c r="E91" s="9">
        <v>29.21</v>
      </c>
      <c r="F91" s="9">
        <v>28.78</v>
      </c>
      <c r="G91" s="9">
        <v>29.03</v>
      </c>
      <c r="H91" s="10">
        <v>19829700</v>
      </c>
      <c r="I91">
        <v>35.33</v>
      </c>
    </row>
    <row r="92" spans="3:9" ht="12.75">
      <c r="C92" s="8">
        <v>36495</v>
      </c>
      <c r="D92" s="9">
        <v>29.03</v>
      </c>
      <c r="E92" s="9">
        <v>29.48</v>
      </c>
      <c r="F92" s="9">
        <v>28.95</v>
      </c>
      <c r="G92" s="9">
        <v>29.48</v>
      </c>
      <c r="H92" s="10">
        <v>24205400</v>
      </c>
      <c r="I92">
        <v>35.38</v>
      </c>
    </row>
    <row r="93" spans="3:9" ht="12.75">
      <c r="C93" s="8">
        <v>36496</v>
      </c>
      <c r="D93" s="9">
        <v>29.59</v>
      </c>
      <c r="E93" s="9">
        <v>29.7</v>
      </c>
      <c r="F93" s="9">
        <v>29.32</v>
      </c>
      <c r="G93" s="9">
        <v>29.52</v>
      </c>
      <c r="H93" s="10">
        <v>25066600</v>
      </c>
      <c r="I93">
        <v>35</v>
      </c>
    </row>
    <row r="94" spans="3:9" ht="12.75">
      <c r="C94" s="8">
        <v>36497</v>
      </c>
      <c r="D94" s="9">
        <v>29.4</v>
      </c>
      <c r="E94" s="9">
        <v>29.55</v>
      </c>
      <c r="F94" s="9">
        <v>29.1</v>
      </c>
      <c r="G94" s="9">
        <v>29.15</v>
      </c>
      <c r="H94" s="10">
        <v>19621200</v>
      </c>
      <c r="I94">
        <v>34.98</v>
      </c>
    </row>
    <row r="95" spans="3:9" ht="12.75">
      <c r="C95" s="8">
        <v>36498</v>
      </c>
      <c r="D95" s="9">
        <v>29.16</v>
      </c>
      <c r="E95" s="9">
        <v>29.4</v>
      </c>
      <c r="F95" s="9">
        <v>29.01</v>
      </c>
      <c r="G95" s="9">
        <v>29.1</v>
      </c>
      <c r="H95" s="10">
        <v>13716000</v>
      </c>
      <c r="I95">
        <v>35.4</v>
      </c>
    </row>
    <row r="96" spans="3:9" ht="12.75">
      <c r="C96" s="8">
        <v>36501</v>
      </c>
      <c r="D96" s="9">
        <v>29.15</v>
      </c>
      <c r="E96" s="9">
        <v>29.41</v>
      </c>
      <c r="F96" s="9">
        <v>29.15</v>
      </c>
      <c r="G96" s="9">
        <v>29.37</v>
      </c>
      <c r="H96" s="10">
        <v>15077000</v>
      </c>
      <c r="I96">
        <v>35.33</v>
      </c>
    </row>
    <row r="97" spans="3:9" ht="12.75">
      <c r="C97" s="8">
        <v>36502</v>
      </c>
      <c r="D97" s="9">
        <v>29.5</v>
      </c>
      <c r="E97" s="9">
        <v>29.81</v>
      </c>
      <c r="F97" s="9">
        <v>29.44</v>
      </c>
      <c r="G97" s="9">
        <v>29.56</v>
      </c>
      <c r="H97" s="10">
        <v>24682500</v>
      </c>
      <c r="I97">
        <v>34.83</v>
      </c>
    </row>
    <row r="98" spans="3:9" ht="12.75">
      <c r="C98" s="8">
        <v>36503</v>
      </c>
      <c r="D98" s="9">
        <v>29.65</v>
      </c>
      <c r="E98" s="9">
        <v>29.72</v>
      </c>
      <c r="F98" s="9">
        <v>29.54</v>
      </c>
      <c r="G98" s="9">
        <v>29.72</v>
      </c>
      <c r="H98" s="10">
        <v>22898800</v>
      </c>
      <c r="I98">
        <v>34.91</v>
      </c>
    </row>
    <row r="99" spans="3:9" ht="12.75">
      <c r="C99" s="8">
        <v>36504</v>
      </c>
      <c r="D99" s="9">
        <v>29.74</v>
      </c>
      <c r="E99" s="9">
        <v>30.47</v>
      </c>
      <c r="F99" s="9">
        <v>29.74</v>
      </c>
      <c r="G99" s="9">
        <v>30.4</v>
      </c>
      <c r="H99" s="10">
        <v>28669600</v>
      </c>
      <c r="I99">
        <v>35.44</v>
      </c>
    </row>
    <row r="100" spans="3:9" ht="12.75">
      <c r="C100" s="8">
        <v>36505</v>
      </c>
      <c r="D100" s="9">
        <v>30.28</v>
      </c>
      <c r="E100" s="9">
        <v>30.45</v>
      </c>
      <c r="F100" s="9">
        <v>29.95</v>
      </c>
      <c r="G100" s="9">
        <v>30.11</v>
      </c>
      <c r="H100" s="10">
        <v>20599000</v>
      </c>
      <c r="I100">
        <v>35.58</v>
      </c>
    </row>
    <row r="101" spans="3:9" ht="12.75">
      <c r="C101" s="8">
        <v>36508</v>
      </c>
      <c r="D101" s="9">
        <v>30.59</v>
      </c>
      <c r="E101" s="9">
        <v>30.6</v>
      </c>
      <c r="F101" s="9">
        <v>30.11</v>
      </c>
      <c r="G101" s="9">
        <v>30.33</v>
      </c>
      <c r="H101" s="10">
        <v>26989400</v>
      </c>
      <c r="I101">
        <v>35.77</v>
      </c>
    </row>
    <row r="102" spans="3:9" ht="12.75">
      <c r="C102" s="8">
        <v>36509</v>
      </c>
      <c r="D102" s="9">
        <v>30.42</v>
      </c>
      <c r="E102" s="9">
        <v>30.8</v>
      </c>
      <c r="F102" s="9">
        <v>30.21</v>
      </c>
      <c r="G102" s="9">
        <v>30.65</v>
      </c>
      <c r="H102" s="10">
        <v>25709500</v>
      </c>
      <c r="I102">
        <v>35.94</v>
      </c>
    </row>
    <row r="103" spans="3:9" ht="12.75">
      <c r="C103" s="8">
        <v>36510</v>
      </c>
      <c r="D103" s="9">
        <v>30.65</v>
      </c>
      <c r="E103" s="9">
        <v>30.73</v>
      </c>
      <c r="F103" s="9">
        <v>30.44</v>
      </c>
      <c r="G103" s="9">
        <v>30.73</v>
      </c>
      <c r="H103" s="10">
        <v>21663400</v>
      </c>
      <c r="I103">
        <v>35.87</v>
      </c>
    </row>
    <row r="104" spans="3:9" ht="12.75">
      <c r="C104" s="8">
        <v>36511</v>
      </c>
      <c r="D104" s="9">
        <v>30.87</v>
      </c>
      <c r="E104" s="9">
        <v>30.91</v>
      </c>
      <c r="F104" s="9">
        <v>30.73</v>
      </c>
      <c r="G104" s="9">
        <v>30.85</v>
      </c>
      <c r="H104" s="10">
        <v>24383300</v>
      </c>
      <c r="I104">
        <v>35.78</v>
      </c>
    </row>
    <row r="105" spans="3:9" ht="12.75">
      <c r="C105" s="8">
        <v>36512</v>
      </c>
      <c r="D105" s="9">
        <v>30.89</v>
      </c>
      <c r="E105" s="9">
        <v>31</v>
      </c>
      <c r="F105" s="9">
        <v>30.51</v>
      </c>
      <c r="G105" s="9">
        <v>30.89</v>
      </c>
      <c r="H105" s="10">
        <v>25295800</v>
      </c>
      <c r="I105">
        <v>35.6</v>
      </c>
    </row>
    <row r="106" spans="3:9" ht="12.75">
      <c r="C106" s="8">
        <v>36515</v>
      </c>
      <c r="D106" s="9">
        <v>30.8</v>
      </c>
      <c r="E106" s="9">
        <v>31</v>
      </c>
      <c r="F106" s="9">
        <v>30.73</v>
      </c>
      <c r="G106" s="9">
        <v>31</v>
      </c>
      <c r="H106" s="10">
        <v>16271500</v>
      </c>
      <c r="I106">
        <v>35.64</v>
      </c>
    </row>
    <row r="107" spans="3:9" ht="12.75">
      <c r="C107" s="8">
        <v>36516</v>
      </c>
      <c r="D107" s="9">
        <v>30.95</v>
      </c>
      <c r="E107" s="9">
        <v>31.29</v>
      </c>
      <c r="F107" s="9">
        <v>30.91</v>
      </c>
      <c r="G107" s="9">
        <v>31.1</v>
      </c>
      <c r="H107" s="10">
        <v>15449100</v>
      </c>
      <c r="I107">
        <v>35.98</v>
      </c>
    </row>
    <row r="108" spans="3:9" ht="12.75">
      <c r="C108" s="8">
        <v>36517</v>
      </c>
      <c r="D108" s="9">
        <v>31.05</v>
      </c>
      <c r="E108" s="9">
        <v>31.06</v>
      </c>
      <c r="F108" s="9">
        <v>30.79</v>
      </c>
      <c r="G108" s="9">
        <v>30.9</v>
      </c>
      <c r="H108" s="10">
        <v>5805500</v>
      </c>
      <c r="I108">
        <v>35.78</v>
      </c>
    </row>
    <row r="109" spans="3:9" ht="12.75">
      <c r="C109" s="8">
        <v>36519</v>
      </c>
      <c r="D109" s="9">
        <v>30.89</v>
      </c>
      <c r="E109" s="9">
        <v>30.97</v>
      </c>
      <c r="F109" s="9">
        <v>30.7</v>
      </c>
      <c r="G109" s="9">
        <v>30.72</v>
      </c>
      <c r="H109" s="10">
        <v>5089000</v>
      </c>
      <c r="I109">
        <v>35.8</v>
      </c>
    </row>
    <row r="110" spans="3:9" ht="12.75">
      <c r="C110" s="8">
        <v>36522</v>
      </c>
      <c r="D110" s="9">
        <v>30.7</v>
      </c>
      <c r="E110" s="9">
        <v>30.83</v>
      </c>
      <c r="F110" s="9">
        <v>30.52</v>
      </c>
      <c r="G110" s="9">
        <v>30.83</v>
      </c>
      <c r="H110" s="10">
        <v>16634500</v>
      </c>
      <c r="I110">
        <v>35.62</v>
      </c>
    </row>
    <row r="111" spans="3:9" ht="12.75">
      <c r="C111" s="8">
        <v>36523</v>
      </c>
      <c r="D111" s="9">
        <v>30.83</v>
      </c>
      <c r="E111" s="9">
        <v>30.86</v>
      </c>
      <c r="F111" s="9">
        <v>30.58</v>
      </c>
      <c r="G111" s="9">
        <v>30.72</v>
      </c>
      <c r="H111" s="10">
        <v>14046300</v>
      </c>
      <c r="I111">
        <v>35.8</v>
      </c>
    </row>
    <row r="112" spans="3:9" ht="12.75">
      <c r="C112" s="8">
        <v>36524</v>
      </c>
      <c r="D112" s="9">
        <v>30.63</v>
      </c>
      <c r="E112" s="9">
        <v>30.98</v>
      </c>
      <c r="F112" s="9">
        <v>30.58</v>
      </c>
      <c r="G112" s="9">
        <v>30.98</v>
      </c>
      <c r="H112" s="10">
        <v>16831900</v>
      </c>
      <c r="I112">
        <v>35.83</v>
      </c>
    </row>
    <row r="113" spans="3:9" ht="12.75">
      <c r="C113" s="8">
        <v>36526</v>
      </c>
      <c r="D113" s="9">
        <v>31</v>
      </c>
      <c r="E113" s="9">
        <v>31.58</v>
      </c>
      <c r="F113" s="9">
        <v>30.92</v>
      </c>
      <c r="G113" s="9">
        <v>31.12</v>
      </c>
      <c r="H113" s="10">
        <v>18338500</v>
      </c>
      <c r="I113">
        <v>35.68</v>
      </c>
    </row>
    <row r="114" spans="3:9" ht="12.75">
      <c r="C114" s="8">
        <v>36529</v>
      </c>
      <c r="D114" s="9">
        <v>31.24</v>
      </c>
      <c r="E114" s="9">
        <v>31.58</v>
      </c>
      <c r="F114" s="9">
        <v>31.11</v>
      </c>
      <c r="G114" s="9">
        <v>31.58</v>
      </c>
      <c r="H114" s="10">
        <v>19598900</v>
      </c>
      <c r="I114">
        <v>35.31</v>
      </c>
    </row>
    <row r="115" spans="3:9" ht="12.75">
      <c r="C115" s="8">
        <v>36530</v>
      </c>
      <c r="D115" s="9">
        <v>31.42</v>
      </c>
      <c r="E115" s="9">
        <v>31.53</v>
      </c>
      <c r="F115" s="9">
        <v>31.2</v>
      </c>
      <c r="G115" s="9">
        <v>31.37</v>
      </c>
      <c r="H115" s="10">
        <v>16464000</v>
      </c>
      <c r="I115">
        <v>35.17</v>
      </c>
    </row>
    <row r="116" spans="3:9" ht="12.75">
      <c r="C116" s="8">
        <v>36531</v>
      </c>
      <c r="D116" s="9">
        <v>31.35</v>
      </c>
      <c r="E116" s="9">
        <v>31.68</v>
      </c>
      <c r="F116" s="9">
        <v>31.16</v>
      </c>
      <c r="G116" s="9">
        <v>31.68</v>
      </c>
      <c r="H116" s="10">
        <v>18573600</v>
      </c>
      <c r="I116">
        <v>35.05</v>
      </c>
    </row>
    <row r="117" spans="3:9" ht="12.75">
      <c r="C117" s="8">
        <v>36532</v>
      </c>
      <c r="D117" s="9">
        <v>31.86</v>
      </c>
      <c r="E117" s="9">
        <v>32.25</v>
      </c>
      <c r="F117" s="9">
        <v>31.67</v>
      </c>
      <c r="G117" s="9">
        <v>32.25</v>
      </c>
      <c r="H117" s="10">
        <v>27010800</v>
      </c>
      <c r="I117">
        <v>35.26</v>
      </c>
    </row>
    <row r="118" spans="3:9" ht="12.75">
      <c r="C118" s="8">
        <v>36533</v>
      </c>
      <c r="D118" s="9">
        <v>31.65</v>
      </c>
      <c r="E118" s="9">
        <v>32.19</v>
      </c>
      <c r="F118" s="9">
        <v>31.65</v>
      </c>
      <c r="G118" s="9">
        <v>31.8</v>
      </c>
      <c r="H118" s="10">
        <v>24000200</v>
      </c>
      <c r="I118">
        <v>34.82</v>
      </c>
    </row>
    <row r="119" spans="3:9" ht="12.75">
      <c r="C119" s="8">
        <v>36536</v>
      </c>
      <c r="D119" s="9">
        <v>31.95</v>
      </c>
      <c r="E119" s="9">
        <v>32.1</v>
      </c>
      <c r="F119" s="9">
        <v>31.92</v>
      </c>
      <c r="G119" s="9">
        <v>32.09</v>
      </c>
      <c r="H119" s="10">
        <v>18626300</v>
      </c>
      <c r="I119">
        <v>34.7</v>
      </c>
    </row>
    <row r="120" spans="3:9" ht="12.75">
      <c r="C120" s="8">
        <v>36537</v>
      </c>
      <c r="D120" s="9">
        <v>32.01</v>
      </c>
      <c r="E120" s="9">
        <v>32.13</v>
      </c>
      <c r="F120" s="9">
        <v>31.36</v>
      </c>
      <c r="G120" s="9">
        <v>31.61</v>
      </c>
      <c r="H120" s="10">
        <v>26726300</v>
      </c>
      <c r="I120">
        <v>34.93</v>
      </c>
    </row>
    <row r="121" spans="3:9" ht="12.75">
      <c r="C121" s="8">
        <v>36538</v>
      </c>
      <c r="D121" s="9">
        <v>31.79</v>
      </c>
      <c r="E121" s="9">
        <v>32.04</v>
      </c>
      <c r="F121" s="9">
        <v>31.53</v>
      </c>
      <c r="G121" s="9">
        <v>32</v>
      </c>
      <c r="H121" s="10">
        <v>16448300</v>
      </c>
      <c r="I121">
        <v>35</v>
      </c>
    </row>
    <row r="122" spans="3:9" ht="12.75">
      <c r="C122" s="8">
        <v>36539</v>
      </c>
      <c r="D122" s="9">
        <v>32.07</v>
      </c>
      <c r="E122" s="9">
        <v>32.15</v>
      </c>
      <c r="F122" s="9">
        <v>31.65</v>
      </c>
      <c r="G122" s="9">
        <v>32</v>
      </c>
      <c r="H122" s="10">
        <v>19820000</v>
      </c>
      <c r="I122">
        <v>35.52</v>
      </c>
    </row>
    <row r="123" spans="3:9" ht="12.75">
      <c r="C123" s="8">
        <v>36540</v>
      </c>
      <c r="D123" s="9">
        <v>32.4</v>
      </c>
      <c r="E123" s="9">
        <v>33.47</v>
      </c>
      <c r="F123" s="9">
        <v>32.23</v>
      </c>
      <c r="G123" s="9">
        <v>33.35</v>
      </c>
      <c r="H123" s="10">
        <v>50356900</v>
      </c>
      <c r="I123">
        <v>35.08</v>
      </c>
    </row>
    <row r="124" spans="3:9" ht="12.75">
      <c r="C124" s="8">
        <v>36544</v>
      </c>
      <c r="D124" s="9">
        <v>33.75</v>
      </c>
      <c r="E124" s="9">
        <v>33.75</v>
      </c>
      <c r="F124" s="9">
        <v>33.17</v>
      </c>
      <c r="G124" s="9">
        <v>33.36</v>
      </c>
      <c r="H124" s="10">
        <v>26426900</v>
      </c>
      <c r="I124">
        <v>34.79</v>
      </c>
    </row>
    <row r="125" spans="3:9" ht="12.75">
      <c r="C125" s="8">
        <v>36545</v>
      </c>
      <c r="D125" s="9">
        <v>33.47</v>
      </c>
      <c r="E125" s="9">
        <v>34.04</v>
      </c>
      <c r="F125" s="9">
        <v>33.03</v>
      </c>
      <c r="G125" s="9">
        <v>33.85</v>
      </c>
      <c r="H125" s="10">
        <v>21386800</v>
      </c>
      <c r="I125">
        <v>35.24</v>
      </c>
    </row>
    <row r="126" spans="3:9" ht="12.75">
      <c r="C126" s="8">
        <v>36546</v>
      </c>
      <c r="D126" s="9">
        <v>33.98</v>
      </c>
      <c r="E126" s="9">
        <v>34.05</v>
      </c>
      <c r="F126" s="9">
        <v>33.42</v>
      </c>
      <c r="G126" s="9">
        <v>33.52</v>
      </c>
      <c r="H126" s="10">
        <v>17891300</v>
      </c>
      <c r="I126">
        <v>34.96</v>
      </c>
    </row>
    <row r="127" spans="3:9" ht="12.75">
      <c r="C127" s="8">
        <v>36547</v>
      </c>
      <c r="D127" s="9">
        <v>33.65</v>
      </c>
      <c r="E127" s="9">
        <v>33.89</v>
      </c>
      <c r="F127" s="9">
        <v>33.08</v>
      </c>
      <c r="G127" s="9">
        <v>33.21</v>
      </c>
      <c r="H127" s="10">
        <v>16320000</v>
      </c>
      <c r="I127">
        <v>35.47</v>
      </c>
    </row>
    <row r="128" spans="3:9" ht="12.75">
      <c r="C128" s="8">
        <v>36550</v>
      </c>
      <c r="D128" s="9">
        <v>33.48</v>
      </c>
      <c r="E128" s="9">
        <v>34.2</v>
      </c>
      <c r="F128" s="9">
        <v>33.42</v>
      </c>
      <c r="G128" s="9">
        <v>34.14</v>
      </c>
      <c r="H128" s="10">
        <v>21332100</v>
      </c>
      <c r="I128">
        <v>35.56</v>
      </c>
    </row>
    <row r="129" spans="3:9" ht="12.75">
      <c r="C129" s="8">
        <v>36551</v>
      </c>
      <c r="D129" s="9">
        <v>34.25</v>
      </c>
      <c r="E129" s="9">
        <v>34.46</v>
      </c>
      <c r="F129" s="9">
        <v>34.03</v>
      </c>
      <c r="G129" s="9">
        <v>34.19</v>
      </c>
      <c r="H129" s="10">
        <v>20280700</v>
      </c>
      <c r="I129">
        <v>35.77</v>
      </c>
    </row>
    <row r="130" spans="3:9" ht="12.75">
      <c r="C130" s="8">
        <v>36552</v>
      </c>
      <c r="D130" s="9">
        <v>34.3</v>
      </c>
      <c r="E130" s="9">
        <v>34.57</v>
      </c>
      <c r="F130" s="9">
        <v>33.51</v>
      </c>
      <c r="G130" s="9">
        <v>33.76</v>
      </c>
      <c r="H130" s="10">
        <v>27114500</v>
      </c>
      <c r="I130">
        <v>35.49</v>
      </c>
    </row>
    <row r="131" spans="3:9" ht="12.75">
      <c r="C131" s="8">
        <v>36553</v>
      </c>
      <c r="D131" s="9">
        <v>34</v>
      </c>
      <c r="E131" s="9">
        <v>34.15</v>
      </c>
      <c r="F131" s="9">
        <v>33.66</v>
      </c>
      <c r="G131" s="9">
        <v>34.03</v>
      </c>
      <c r="H131" s="10">
        <v>20786300</v>
      </c>
      <c r="I131">
        <v>35.7</v>
      </c>
    </row>
    <row r="132" spans="3:9" ht="12.75">
      <c r="C132" s="8">
        <v>36554</v>
      </c>
      <c r="D132" s="9">
        <v>33.86</v>
      </c>
      <c r="E132" s="9">
        <v>33.97</v>
      </c>
      <c r="F132" s="9">
        <v>33.48</v>
      </c>
      <c r="G132" s="9">
        <v>33.63</v>
      </c>
      <c r="H132" s="10">
        <v>17186900</v>
      </c>
      <c r="I132">
        <v>36.14</v>
      </c>
    </row>
    <row r="133" spans="3:9" ht="12.75">
      <c r="C133" s="8">
        <v>36557</v>
      </c>
      <c r="D133" s="9">
        <v>33.69</v>
      </c>
      <c r="E133" s="9">
        <v>33.96</v>
      </c>
      <c r="F133" s="9">
        <v>33.32</v>
      </c>
      <c r="G133" s="9">
        <v>33.63</v>
      </c>
      <c r="H133" s="10">
        <v>18672000</v>
      </c>
      <c r="I133">
        <v>36.05</v>
      </c>
    </row>
    <row r="134" spans="3:9" ht="12.75">
      <c r="C134" s="8">
        <v>36558</v>
      </c>
      <c r="D134" s="9">
        <v>33.66</v>
      </c>
      <c r="E134" s="9">
        <v>33.66</v>
      </c>
      <c r="F134" s="9">
        <v>33.13</v>
      </c>
      <c r="G134" s="9">
        <v>33.21</v>
      </c>
      <c r="H134" s="10">
        <v>16444800</v>
      </c>
      <c r="I134">
        <v>36.15</v>
      </c>
    </row>
    <row r="135" spans="3:9" ht="12.75">
      <c r="C135" s="8">
        <v>36559</v>
      </c>
      <c r="D135" s="9">
        <v>33.06</v>
      </c>
      <c r="E135" s="9">
        <v>33.99</v>
      </c>
      <c r="F135" s="9">
        <v>32.9</v>
      </c>
      <c r="G135" s="9">
        <v>33.18</v>
      </c>
      <c r="H135" s="10">
        <v>20106100</v>
      </c>
      <c r="I135">
        <v>36.11</v>
      </c>
    </row>
    <row r="136" spans="3:9" ht="12.75">
      <c r="C136" s="8">
        <v>36560</v>
      </c>
      <c r="D136" s="9">
        <v>33.31</v>
      </c>
      <c r="E136" s="9">
        <v>33.7</v>
      </c>
      <c r="F136" s="9">
        <v>33.05</v>
      </c>
      <c r="G136" s="9">
        <v>33.52</v>
      </c>
      <c r="H136" s="10">
        <v>13462800</v>
      </c>
      <c r="I136">
        <v>36.24</v>
      </c>
    </row>
    <row r="137" spans="3:9" ht="12.75">
      <c r="C137" s="8">
        <v>36561</v>
      </c>
      <c r="D137" s="9">
        <v>33.27</v>
      </c>
      <c r="E137" s="9">
        <v>33.45</v>
      </c>
      <c r="F137" s="9">
        <v>32.98</v>
      </c>
      <c r="G137" s="9">
        <v>33.18</v>
      </c>
      <c r="H137" s="10">
        <v>18326700</v>
      </c>
      <c r="I137">
        <v>36.12</v>
      </c>
    </row>
    <row r="138" spans="3:9" ht="12.75">
      <c r="C138" s="8">
        <v>36564</v>
      </c>
      <c r="D138" s="9">
        <v>33.35</v>
      </c>
      <c r="E138" s="9">
        <v>33.35</v>
      </c>
      <c r="F138" s="9">
        <v>32.8</v>
      </c>
      <c r="G138" s="9">
        <v>32.89</v>
      </c>
      <c r="H138" s="10">
        <v>15430000</v>
      </c>
      <c r="I138">
        <v>36.32</v>
      </c>
    </row>
    <row r="139" spans="3:9" ht="12.75">
      <c r="C139" s="8">
        <v>36565</v>
      </c>
      <c r="D139" s="9">
        <v>33.17</v>
      </c>
      <c r="E139" s="9">
        <v>33.17</v>
      </c>
      <c r="F139" s="9">
        <v>32.4</v>
      </c>
      <c r="G139" s="9">
        <v>32.5</v>
      </c>
      <c r="H139" s="10">
        <v>22184600</v>
      </c>
      <c r="I139">
        <v>36.38</v>
      </c>
    </row>
    <row r="140" spans="3:9" ht="12.75">
      <c r="C140" s="8">
        <v>36566</v>
      </c>
      <c r="D140" s="9">
        <v>32.5</v>
      </c>
      <c r="E140" s="9">
        <v>33.33</v>
      </c>
      <c r="F140" s="9">
        <v>32.35</v>
      </c>
      <c r="G140" s="9">
        <v>33.08</v>
      </c>
      <c r="H140" s="10">
        <v>23808200</v>
      </c>
      <c r="I140">
        <v>36.49</v>
      </c>
    </row>
    <row r="141" spans="3:9" ht="12.75">
      <c r="C141" s="8">
        <v>36567</v>
      </c>
      <c r="D141" s="9">
        <v>33.15</v>
      </c>
      <c r="E141" s="9">
        <v>33.25</v>
      </c>
      <c r="F141" s="9">
        <v>32.65</v>
      </c>
      <c r="G141" s="9">
        <v>32.86</v>
      </c>
      <c r="H141" s="10">
        <v>15483500</v>
      </c>
      <c r="I141">
        <v>36.43</v>
      </c>
    </row>
    <row r="142" spans="3:9" ht="12.75">
      <c r="C142" s="8">
        <v>36568</v>
      </c>
      <c r="D142" s="9">
        <v>33</v>
      </c>
      <c r="E142" s="9">
        <v>33.17</v>
      </c>
      <c r="F142" s="9">
        <v>32.72</v>
      </c>
      <c r="G142" s="9">
        <v>32.72</v>
      </c>
      <c r="H142" s="10">
        <v>16163400</v>
      </c>
      <c r="I142">
        <v>36.08</v>
      </c>
    </row>
    <row r="143" spans="3:9" ht="12.75">
      <c r="C143" s="8">
        <v>36572</v>
      </c>
      <c r="D143" s="9">
        <v>33.08</v>
      </c>
      <c r="E143" s="9">
        <v>33.19</v>
      </c>
      <c r="F143" s="9">
        <v>32.93</v>
      </c>
      <c r="G143" s="9">
        <v>33.05</v>
      </c>
      <c r="H143" s="10">
        <v>14970700</v>
      </c>
      <c r="I143">
        <v>36.43</v>
      </c>
    </row>
    <row r="144" spans="3:9" ht="12.75">
      <c r="C144" s="8">
        <v>36573</v>
      </c>
      <c r="D144" s="9">
        <v>33.05</v>
      </c>
      <c r="E144" s="9">
        <v>33.24</v>
      </c>
      <c r="F144" s="9">
        <v>32.75</v>
      </c>
      <c r="G144" s="9">
        <v>32.75</v>
      </c>
      <c r="H144" s="10">
        <v>15276100</v>
      </c>
      <c r="I144">
        <v>36.71</v>
      </c>
    </row>
    <row r="145" spans="3:9" ht="12.75">
      <c r="C145" s="8">
        <v>36574</v>
      </c>
      <c r="D145" s="9">
        <v>33</v>
      </c>
      <c r="E145" s="9">
        <v>33.1</v>
      </c>
      <c r="F145" s="9">
        <v>32.58</v>
      </c>
      <c r="G145" s="9">
        <v>32.6</v>
      </c>
      <c r="H145" s="10">
        <v>18374000</v>
      </c>
      <c r="I145">
        <v>36.7</v>
      </c>
    </row>
    <row r="146" spans="3:9" ht="12.75">
      <c r="C146" s="8">
        <v>36575</v>
      </c>
      <c r="D146" s="9">
        <v>32.79</v>
      </c>
      <c r="E146" s="9">
        <v>32.89</v>
      </c>
      <c r="F146" s="9">
        <v>32.5</v>
      </c>
      <c r="G146" s="9">
        <v>32.7</v>
      </c>
      <c r="H146" s="10">
        <v>17531100</v>
      </c>
      <c r="I146">
        <v>36.8</v>
      </c>
    </row>
    <row r="147" spans="3:9" ht="12.75">
      <c r="C147" s="8">
        <v>36578</v>
      </c>
      <c r="D147" s="9">
        <v>32.75</v>
      </c>
      <c r="E147" s="9">
        <v>33.48</v>
      </c>
      <c r="F147" s="9">
        <v>32.71</v>
      </c>
      <c r="G147" s="9">
        <v>33.42</v>
      </c>
      <c r="H147" s="10">
        <v>20830700</v>
      </c>
      <c r="I147">
        <v>36.02</v>
      </c>
    </row>
    <row r="148" spans="3:9" ht="12.75">
      <c r="C148" s="8">
        <v>36579</v>
      </c>
      <c r="D148" s="9">
        <v>33.41</v>
      </c>
      <c r="E148" s="9">
        <v>33.66</v>
      </c>
      <c r="F148" s="9">
        <v>33.05</v>
      </c>
      <c r="G148" s="9">
        <v>33.28</v>
      </c>
      <c r="H148" s="10">
        <v>21163300</v>
      </c>
      <c r="I148">
        <v>35.36</v>
      </c>
    </row>
    <row r="149" spans="3:9" ht="12.75">
      <c r="C149" s="8">
        <v>36580</v>
      </c>
      <c r="D149" s="9">
        <v>33.3</v>
      </c>
      <c r="E149" s="9">
        <v>33.31</v>
      </c>
      <c r="F149" s="9">
        <v>32.92</v>
      </c>
      <c r="G149" s="9">
        <v>32.97</v>
      </c>
      <c r="H149" s="10">
        <v>16815600</v>
      </c>
      <c r="I149">
        <v>35.06</v>
      </c>
    </row>
    <row r="150" spans="3:9" ht="12.75">
      <c r="C150" s="8">
        <v>36581</v>
      </c>
      <c r="D150" s="9">
        <v>32.72</v>
      </c>
      <c r="E150" s="9">
        <v>32.89</v>
      </c>
      <c r="F150" s="9">
        <v>32.61</v>
      </c>
      <c r="G150" s="9">
        <v>32.67</v>
      </c>
      <c r="H150" s="10">
        <v>16717200</v>
      </c>
      <c r="I150">
        <v>34.67</v>
      </c>
    </row>
    <row r="151" spans="3:9" ht="12.75">
      <c r="C151" s="8">
        <v>36582</v>
      </c>
      <c r="D151" s="9">
        <v>32.75</v>
      </c>
      <c r="E151" s="9">
        <v>32.95</v>
      </c>
      <c r="F151" s="9">
        <v>32.52</v>
      </c>
      <c r="G151" s="9">
        <v>32.52</v>
      </c>
      <c r="H151" s="10">
        <v>17012000</v>
      </c>
      <c r="I151">
        <v>35.02</v>
      </c>
    </row>
    <row r="152" spans="3:9" ht="12.75">
      <c r="C152" s="8">
        <v>36585</v>
      </c>
      <c r="D152" s="9">
        <v>32.69</v>
      </c>
      <c r="E152" s="9">
        <v>32.93</v>
      </c>
      <c r="F152" s="9">
        <v>32.51</v>
      </c>
      <c r="G152" s="9">
        <v>32.79</v>
      </c>
      <c r="H152" s="10">
        <v>15690800</v>
      </c>
      <c r="I152">
        <v>35.18</v>
      </c>
    </row>
    <row r="153" spans="3:9" ht="12.75">
      <c r="C153" s="8">
        <v>36586</v>
      </c>
      <c r="D153" s="9">
        <v>32.93</v>
      </c>
      <c r="E153" s="9">
        <v>32.95</v>
      </c>
      <c r="F153" s="9">
        <v>32.42</v>
      </c>
      <c r="G153" s="9">
        <v>32.49</v>
      </c>
      <c r="H153" s="10">
        <v>18938400</v>
      </c>
      <c r="I153">
        <v>35.29</v>
      </c>
    </row>
    <row r="154" spans="3:9" ht="12.75">
      <c r="C154" s="8">
        <v>36587</v>
      </c>
      <c r="D154" s="9">
        <v>32.46</v>
      </c>
      <c r="E154" s="9">
        <v>32.87</v>
      </c>
      <c r="F154" s="9">
        <v>32.41</v>
      </c>
      <c r="G154" s="9">
        <v>32.85</v>
      </c>
      <c r="H154" s="10">
        <v>14797700</v>
      </c>
      <c r="I154">
        <v>35.36</v>
      </c>
    </row>
    <row r="155" spans="3:9" ht="12.75">
      <c r="C155" s="8">
        <v>36588</v>
      </c>
      <c r="D155" s="9">
        <v>32.7</v>
      </c>
      <c r="E155" s="9">
        <v>32.95</v>
      </c>
      <c r="F155" s="9">
        <v>32.7</v>
      </c>
      <c r="G155" s="9">
        <v>32.9</v>
      </c>
      <c r="H155" s="10">
        <v>15287500</v>
      </c>
      <c r="I155">
        <v>34.72</v>
      </c>
    </row>
    <row r="156" spans="3:9" ht="12.75">
      <c r="C156" s="8">
        <v>36589</v>
      </c>
      <c r="D156" s="9">
        <v>32.65</v>
      </c>
      <c r="E156" s="9">
        <v>33.48</v>
      </c>
      <c r="F156" s="9">
        <v>32.6</v>
      </c>
      <c r="G156" s="9">
        <v>32.77</v>
      </c>
      <c r="H156" s="10">
        <v>18573000</v>
      </c>
      <c r="I156">
        <v>34.66</v>
      </c>
    </row>
    <row r="157" spans="3:9" ht="12.75">
      <c r="C157" s="8">
        <v>36592</v>
      </c>
      <c r="D157" s="9">
        <v>32.5</v>
      </c>
      <c r="E157" s="9">
        <v>32.5</v>
      </c>
      <c r="F157" s="9">
        <v>31.76</v>
      </c>
      <c r="G157" s="9">
        <v>31.83</v>
      </c>
      <c r="H157" s="10">
        <v>27443300</v>
      </c>
      <c r="I157">
        <v>34.79</v>
      </c>
    </row>
    <row r="158" spans="3:9" ht="12.75">
      <c r="C158" s="8">
        <v>36593</v>
      </c>
      <c r="D158" s="9">
        <v>31.59</v>
      </c>
      <c r="E158" s="9">
        <v>31.7</v>
      </c>
      <c r="F158" s="9">
        <v>31.31</v>
      </c>
      <c r="G158" s="9">
        <v>31.56</v>
      </c>
      <c r="H158" s="10">
        <v>58142400</v>
      </c>
      <c r="I158">
        <v>34.99</v>
      </c>
    </row>
    <row r="159" spans="3:9" ht="12.75">
      <c r="C159" s="8">
        <v>36594</v>
      </c>
      <c r="D159" s="9">
        <v>31.64</v>
      </c>
      <c r="E159" s="9">
        <v>31.66</v>
      </c>
      <c r="F159" s="9">
        <v>30.9</v>
      </c>
      <c r="G159" s="9">
        <v>31.1</v>
      </c>
      <c r="H159" s="10">
        <v>40497500</v>
      </c>
      <c r="I159">
        <v>35.16</v>
      </c>
    </row>
    <row r="160" spans="3:9" ht="12.75">
      <c r="C160" s="8">
        <v>36595</v>
      </c>
      <c r="D160" s="9">
        <v>30.92</v>
      </c>
      <c r="E160" s="9">
        <v>31.15</v>
      </c>
      <c r="F160" s="9">
        <v>30.26</v>
      </c>
      <c r="G160" s="9">
        <v>30.42</v>
      </c>
      <c r="H160" s="10">
        <v>42291200</v>
      </c>
      <c r="I160">
        <v>35.43</v>
      </c>
    </row>
    <row r="161" spans="3:9" ht="12.75">
      <c r="C161" s="8">
        <v>36596</v>
      </c>
      <c r="D161" s="9">
        <v>30.63</v>
      </c>
      <c r="E161" s="9">
        <v>30.77</v>
      </c>
      <c r="F161" s="9">
        <v>30.46</v>
      </c>
      <c r="G161" s="9">
        <v>30.6</v>
      </c>
      <c r="H161" s="10">
        <v>28106600</v>
      </c>
      <c r="I161">
        <v>35.61</v>
      </c>
    </row>
    <row r="162" spans="3:9" ht="12.75">
      <c r="C162" s="8">
        <v>36599</v>
      </c>
      <c r="D162" s="9">
        <v>30.85</v>
      </c>
      <c r="E162" s="9">
        <v>30.94</v>
      </c>
      <c r="F162" s="9">
        <v>30.13</v>
      </c>
      <c r="G162" s="9">
        <v>30.3</v>
      </c>
      <c r="H162" s="10">
        <v>34590500</v>
      </c>
      <c r="I162">
        <v>36.16</v>
      </c>
    </row>
    <row r="163" spans="3:9" ht="12.75">
      <c r="C163" s="8">
        <v>36600</v>
      </c>
      <c r="D163" s="9">
        <v>30.65</v>
      </c>
      <c r="E163" s="9">
        <v>30.69</v>
      </c>
      <c r="F163" s="9">
        <v>30.1</v>
      </c>
      <c r="G163" s="9">
        <v>30.5</v>
      </c>
      <c r="H163" s="10">
        <v>25267500</v>
      </c>
      <c r="I163">
        <v>35.69</v>
      </c>
    </row>
    <row r="164" spans="3:9" ht="12.75">
      <c r="C164" s="8">
        <v>36601</v>
      </c>
      <c r="D164" s="9">
        <v>30.6</v>
      </c>
      <c r="E164" s="9">
        <v>30.85</v>
      </c>
      <c r="F164" s="9">
        <v>30.51</v>
      </c>
      <c r="G164" s="9">
        <v>30.76</v>
      </c>
      <c r="H164" s="10">
        <v>24289500</v>
      </c>
      <c r="I164">
        <v>35.44</v>
      </c>
    </row>
    <row r="165" spans="3:9" ht="12.75">
      <c r="C165" s="8">
        <v>36602</v>
      </c>
      <c r="D165" s="9">
        <v>30.63</v>
      </c>
      <c r="E165" s="9">
        <v>30.78</v>
      </c>
      <c r="F165" s="9">
        <v>30.3</v>
      </c>
      <c r="G165" s="9">
        <v>30.72</v>
      </c>
      <c r="H165" s="10">
        <v>26695200</v>
      </c>
      <c r="I165">
        <v>35.44</v>
      </c>
    </row>
    <row r="166" spans="3:9" ht="12.75">
      <c r="C166" s="8">
        <v>36603</v>
      </c>
      <c r="D166" s="9">
        <v>30.62</v>
      </c>
      <c r="E166" s="9">
        <v>30.71</v>
      </c>
      <c r="F166" s="9">
        <v>30.11</v>
      </c>
      <c r="G166" s="9">
        <v>30.14</v>
      </c>
      <c r="H166" s="10">
        <v>40369800</v>
      </c>
      <c r="I166">
        <v>35.59</v>
      </c>
    </row>
    <row r="167" spans="3:9" ht="12.75">
      <c r="C167" s="8">
        <v>36606</v>
      </c>
      <c r="D167" s="9">
        <v>29.94</v>
      </c>
      <c r="E167" s="9">
        <v>30</v>
      </c>
      <c r="F167" s="9">
        <v>29.02</v>
      </c>
      <c r="G167" s="9">
        <v>29.41</v>
      </c>
      <c r="H167" s="10">
        <v>45559200</v>
      </c>
      <c r="I167">
        <v>35.15</v>
      </c>
    </row>
    <row r="168" spans="3:9" ht="12.75">
      <c r="C168" s="8">
        <v>36607</v>
      </c>
      <c r="D168" s="9">
        <v>29.79</v>
      </c>
      <c r="E168" s="9">
        <v>29.86</v>
      </c>
      <c r="F168" s="9">
        <v>29.19</v>
      </c>
      <c r="G168" s="9">
        <v>29.2</v>
      </c>
      <c r="H168" s="10">
        <v>59053800</v>
      </c>
      <c r="I168">
        <v>34.68</v>
      </c>
    </row>
    <row r="169" spans="3:9" ht="12.75">
      <c r="C169" s="8">
        <v>36608</v>
      </c>
      <c r="D169" s="9">
        <v>29.05</v>
      </c>
      <c r="E169" s="9">
        <v>29.2</v>
      </c>
      <c r="F169" s="9">
        <v>28.88</v>
      </c>
      <c r="G169" s="9">
        <v>29.18</v>
      </c>
      <c r="H169" s="10">
        <v>58666800</v>
      </c>
      <c r="I169">
        <v>34.78</v>
      </c>
    </row>
    <row r="170" spans="3:9" ht="12.75">
      <c r="C170" s="8">
        <v>36609</v>
      </c>
      <c r="D170" s="9">
        <v>29.21</v>
      </c>
      <c r="E170" s="9">
        <v>29.75</v>
      </c>
      <c r="F170" s="9">
        <v>29.1</v>
      </c>
      <c r="G170" s="9">
        <v>29.7</v>
      </c>
      <c r="H170" s="10">
        <v>55518800</v>
      </c>
      <c r="I170">
        <v>34.48</v>
      </c>
    </row>
    <row r="171" spans="3:9" ht="12.75">
      <c r="C171" s="8">
        <v>36610</v>
      </c>
      <c r="D171" s="9">
        <v>30.02</v>
      </c>
      <c r="E171" s="9">
        <v>30.9</v>
      </c>
      <c r="F171" s="9">
        <v>30.02</v>
      </c>
      <c r="G171" s="9">
        <v>30.1</v>
      </c>
      <c r="H171" s="10">
        <v>69142600</v>
      </c>
      <c r="I171">
        <v>34.55</v>
      </c>
    </row>
    <row r="172" spans="3:9" ht="12.75">
      <c r="C172" s="8">
        <v>36613</v>
      </c>
      <c r="D172" s="9">
        <v>30.58</v>
      </c>
      <c r="E172" s="9">
        <v>30.84</v>
      </c>
      <c r="F172" s="9">
        <v>30.45</v>
      </c>
      <c r="G172" s="9">
        <v>30.48</v>
      </c>
      <c r="H172" s="10">
        <v>59129400</v>
      </c>
      <c r="I172">
        <v>34.45</v>
      </c>
    </row>
    <row r="173" spans="3:9" ht="12.75">
      <c r="C173" s="8">
        <v>36614</v>
      </c>
      <c r="D173" s="9">
        <v>30.45</v>
      </c>
      <c r="E173" s="9">
        <v>30.7</v>
      </c>
      <c r="F173" s="9">
        <v>30.31</v>
      </c>
      <c r="G173" s="9">
        <v>30.69</v>
      </c>
      <c r="H173" s="10">
        <v>48220800</v>
      </c>
      <c r="I173">
        <v>33.71</v>
      </c>
    </row>
    <row r="174" spans="3:9" ht="12.75">
      <c r="C174" s="8">
        <v>36615</v>
      </c>
      <c r="D174" s="9">
        <v>30.68</v>
      </c>
      <c r="E174" s="9">
        <v>30.68</v>
      </c>
      <c r="F174" s="9">
        <v>30.41</v>
      </c>
      <c r="G174" s="9">
        <v>30.52</v>
      </c>
      <c r="H174" s="10">
        <v>49868200</v>
      </c>
      <c r="I174">
        <v>33.43</v>
      </c>
    </row>
    <row r="175" spans="3:9" ht="12.75">
      <c r="C175" s="8">
        <v>36616</v>
      </c>
      <c r="D175" s="9">
        <v>30.42</v>
      </c>
      <c r="E175" s="9">
        <v>30.97</v>
      </c>
      <c r="F175" s="9">
        <v>30.33</v>
      </c>
      <c r="G175" s="9">
        <v>30.62</v>
      </c>
      <c r="H175" s="10">
        <v>47570600</v>
      </c>
      <c r="I175">
        <v>33.43</v>
      </c>
    </row>
    <row r="176" spans="3:9" ht="12.75">
      <c r="C176" s="8">
        <v>36617</v>
      </c>
      <c r="D176" s="9">
        <v>30.91</v>
      </c>
      <c r="E176" s="9">
        <v>31.15</v>
      </c>
      <c r="F176" s="9">
        <v>30.85</v>
      </c>
      <c r="G176" s="9">
        <v>31.06</v>
      </c>
      <c r="H176" s="10">
        <v>54217300</v>
      </c>
      <c r="I176">
        <v>33.5</v>
      </c>
    </row>
    <row r="177" spans="3:9" ht="12.75">
      <c r="C177" s="8">
        <v>36620</v>
      </c>
      <c r="D177" s="9">
        <v>30.98</v>
      </c>
      <c r="E177" s="9">
        <v>31.58</v>
      </c>
      <c r="F177" s="9">
        <v>30.97</v>
      </c>
      <c r="G177" s="9">
        <v>31.58</v>
      </c>
      <c r="H177" s="10">
        <v>54271400</v>
      </c>
      <c r="I177">
        <v>33.41</v>
      </c>
    </row>
    <row r="178" spans="3:9" ht="12.75">
      <c r="C178" s="8">
        <v>36621</v>
      </c>
      <c r="D178" s="9">
        <v>31.48</v>
      </c>
      <c r="E178" s="9">
        <v>31.83</v>
      </c>
      <c r="F178" s="9">
        <v>31.37</v>
      </c>
      <c r="G178" s="9">
        <v>31.52</v>
      </c>
      <c r="H178" s="10">
        <v>47456000</v>
      </c>
      <c r="I178">
        <v>33.33</v>
      </c>
    </row>
    <row r="179" spans="3:9" ht="12.75">
      <c r="C179" s="8">
        <v>36622</v>
      </c>
      <c r="D179" s="9">
        <v>31.66</v>
      </c>
      <c r="E179" s="9">
        <v>31.7</v>
      </c>
      <c r="F179" s="9">
        <v>31.29</v>
      </c>
      <c r="G179" s="9">
        <v>31.4</v>
      </c>
      <c r="H179" s="10">
        <v>30772700</v>
      </c>
      <c r="I179">
        <v>33.02</v>
      </c>
    </row>
    <row r="180" spans="3:9" ht="12.75">
      <c r="C180" s="8">
        <v>36623</v>
      </c>
      <c r="D180" s="9">
        <v>31.78</v>
      </c>
      <c r="E180" s="9">
        <v>31.85</v>
      </c>
      <c r="F180" s="9">
        <v>31.15</v>
      </c>
      <c r="G180" s="9">
        <v>31.41</v>
      </c>
      <c r="H180" s="10">
        <v>38891700</v>
      </c>
      <c r="I180">
        <v>32.3</v>
      </c>
    </row>
    <row r="181" spans="3:9" ht="12.75">
      <c r="C181" s="8">
        <v>36627</v>
      </c>
      <c r="D181" s="9">
        <v>31.55</v>
      </c>
      <c r="E181" s="9">
        <v>31.74</v>
      </c>
      <c r="F181" s="9">
        <v>31.45</v>
      </c>
      <c r="G181" s="9">
        <v>31.62</v>
      </c>
      <c r="H181" s="10">
        <v>17174300</v>
      </c>
      <c r="I181">
        <v>32.35</v>
      </c>
    </row>
    <row r="182" spans="3:9" ht="12.75">
      <c r="C182" s="8">
        <v>36628</v>
      </c>
      <c r="D182" s="9">
        <v>31.69</v>
      </c>
      <c r="E182" s="9">
        <v>31.74</v>
      </c>
      <c r="F182" s="9">
        <v>30.86</v>
      </c>
      <c r="G182" s="9">
        <v>31</v>
      </c>
      <c r="H182" s="10">
        <v>32492800</v>
      </c>
      <c r="I182">
        <v>32.76</v>
      </c>
    </row>
    <row r="183" spans="3:9" ht="12.75">
      <c r="C183" s="8">
        <v>36629</v>
      </c>
      <c r="D183" s="9">
        <v>30.65</v>
      </c>
      <c r="E183" s="9">
        <v>30.7</v>
      </c>
      <c r="F183" s="9">
        <v>30.15</v>
      </c>
      <c r="G183" s="9">
        <v>30.48</v>
      </c>
      <c r="H183" s="10">
        <v>36003500</v>
      </c>
      <c r="I183">
        <v>32.62</v>
      </c>
    </row>
    <row r="184" spans="3:9" ht="12.75">
      <c r="C184" s="8">
        <v>36630</v>
      </c>
      <c r="D184" s="9">
        <v>30.7</v>
      </c>
      <c r="E184" s="9">
        <v>30.78</v>
      </c>
      <c r="F184" s="9">
        <v>30.3</v>
      </c>
      <c r="G184" s="9">
        <v>30.76</v>
      </c>
      <c r="H184" s="10">
        <v>24924600</v>
      </c>
      <c r="I184">
        <v>32.82</v>
      </c>
    </row>
    <row r="185" spans="3:9" ht="12.75">
      <c r="C185" s="8">
        <v>36631</v>
      </c>
      <c r="D185" s="9">
        <v>30.88</v>
      </c>
      <c r="E185" s="9">
        <v>31.34</v>
      </c>
      <c r="F185" s="9">
        <v>30.78</v>
      </c>
      <c r="G185" s="9">
        <v>31.23</v>
      </c>
      <c r="H185" s="10">
        <v>25801000</v>
      </c>
      <c r="I185">
        <v>33.27</v>
      </c>
    </row>
    <row r="186" spans="3:9" ht="12.75">
      <c r="C186" s="8">
        <v>36634</v>
      </c>
      <c r="D186" s="9">
        <v>31.18</v>
      </c>
      <c r="E186" s="9">
        <v>31.19</v>
      </c>
      <c r="F186" s="9">
        <v>30.4</v>
      </c>
      <c r="G186" s="9">
        <v>31.1</v>
      </c>
      <c r="H186" s="10">
        <v>18000200</v>
      </c>
      <c r="I186">
        <v>32.94</v>
      </c>
    </row>
    <row r="187" spans="3:9" ht="12.75">
      <c r="C187" s="8">
        <v>36635</v>
      </c>
      <c r="D187" s="9">
        <v>31.15</v>
      </c>
      <c r="E187" s="9">
        <v>31.2</v>
      </c>
      <c r="F187" s="9">
        <v>30.39</v>
      </c>
      <c r="G187" s="9">
        <v>30.47</v>
      </c>
      <c r="H187" s="10">
        <v>20551200</v>
      </c>
      <c r="I187">
        <v>32.85</v>
      </c>
    </row>
    <row r="188" spans="3:9" ht="12.75">
      <c r="C188" s="8">
        <v>36636</v>
      </c>
      <c r="D188" s="9">
        <v>30.55</v>
      </c>
      <c r="E188" s="9">
        <v>30.75</v>
      </c>
      <c r="F188" s="9">
        <v>30.04</v>
      </c>
      <c r="G188" s="9">
        <v>30.7</v>
      </c>
      <c r="H188" s="10">
        <v>30059800</v>
      </c>
      <c r="I188">
        <v>33.1</v>
      </c>
    </row>
    <row r="189" spans="3:9" ht="12.75">
      <c r="C189" s="8">
        <v>36637</v>
      </c>
      <c r="D189" s="9">
        <v>30.5</v>
      </c>
      <c r="E189" s="9">
        <v>30.94</v>
      </c>
      <c r="F189" s="9">
        <v>30.21</v>
      </c>
      <c r="G189" s="9">
        <v>30.85</v>
      </c>
      <c r="H189" s="10">
        <v>35252800</v>
      </c>
      <c r="I189">
        <v>33.4</v>
      </c>
    </row>
    <row r="190" spans="3:9" ht="12.75">
      <c r="C190" s="8">
        <v>36638</v>
      </c>
      <c r="D190" s="9">
        <v>31</v>
      </c>
      <c r="E190" s="9">
        <v>31</v>
      </c>
      <c r="F190" s="9">
        <v>30.55</v>
      </c>
      <c r="G190" s="9">
        <v>30.69</v>
      </c>
      <c r="H190" s="10">
        <v>19259300</v>
      </c>
      <c r="I190">
        <v>33.38</v>
      </c>
    </row>
    <row r="191" spans="3:9" ht="12.75">
      <c r="C191" s="8">
        <v>36641</v>
      </c>
      <c r="D191" s="9">
        <v>30.85</v>
      </c>
      <c r="E191" s="9">
        <v>30.92</v>
      </c>
      <c r="F191" s="9">
        <v>30.65</v>
      </c>
      <c r="G191" s="9">
        <v>30.75</v>
      </c>
      <c r="H191" s="10">
        <v>16629500</v>
      </c>
      <c r="I191">
        <v>33.13</v>
      </c>
    </row>
    <row r="192" spans="3:9" ht="12.75">
      <c r="C192" s="8">
        <v>36642</v>
      </c>
      <c r="D192" s="9">
        <v>30.92</v>
      </c>
      <c r="E192" s="9">
        <v>31.04</v>
      </c>
      <c r="F192" s="9">
        <v>30.5</v>
      </c>
      <c r="G192" s="9">
        <v>30.55</v>
      </c>
      <c r="H192" s="10">
        <v>26838200</v>
      </c>
      <c r="I192">
        <v>33.33</v>
      </c>
    </row>
    <row r="193" spans="3:9" ht="12.75">
      <c r="C193" s="8">
        <v>36643</v>
      </c>
      <c r="D193" s="9">
        <v>30.35</v>
      </c>
      <c r="E193" s="9">
        <v>30.4</v>
      </c>
      <c r="F193" s="9">
        <v>30</v>
      </c>
      <c r="G193" s="9">
        <v>30.02</v>
      </c>
      <c r="H193" s="10">
        <v>27366000</v>
      </c>
      <c r="I193">
        <v>33.75</v>
      </c>
    </row>
    <row r="194" spans="3:9" ht="12.75">
      <c r="C194" s="8">
        <v>36644</v>
      </c>
      <c r="D194" s="9">
        <v>30.15</v>
      </c>
      <c r="E194" s="9">
        <v>30.36</v>
      </c>
      <c r="F194" s="9">
        <v>29.98</v>
      </c>
      <c r="G194" s="9">
        <v>30.05</v>
      </c>
      <c r="H194" s="10">
        <v>23555200</v>
      </c>
      <c r="I194">
        <v>33.43</v>
      </c>
    </row>
    <row r="195" spans="3:9" ht="12.75">
      <c r="C195" s="8">
        <v>36645</v>
      </c>
      <c r="D195" s="9">
        <v>30.12</v>
      </c>
      <c r="E195" s="9">
        <v>30.28</v>
      </c>
      <c r="F195" s="9">
        <v>29.8</v>
      </c>
      <c r="G195" s="9">
        <v>29.95</v>
      </c>
      <c r="H195" s="10">
        <v>23172800</v>
      </c>
      <c r="I195">
        <v>33.5</v>
      </c>
    </row>
    <row r="196" spans="3:9" ht="12.75">
      <c r="C196" s="8">
        <v>36648</v>
      </c>
      <c r="D196" s="9">
        <v>30.12</v>
      </c>
      <c r="E196" s="9">
        <v>30.37</v>
      </c>
      <c r="F196" s="9">
        <v>30.02</v>
      </c>
      <c r="G196" s="9">
        <v>30.3</v>
      </c>
      <c r="H196" s="10">
        <v>17002200</v>
      </c>
      <c r="I196">
        <v>33.35</v>
      </c>
    </row>
    <row r="197" spans="3:9" ht="12.75">
      <c r="C197" s="8">
        <v>36649</v>
      </c>
      <c r="D197" s="9">
        <v>30.42</v>
      </c>
      <c r="E197" s="9">
        <v>30.71</v>
      </c>
      <c r="F197" s="9">
        <v>30.26</v>
      </c>
      <c r="G197" s="9">
        <v>30.44</v>
      </c>
      <c r="H197" s="10">
        <v>17425600</v>
      </c>
      <c r="I197">
        <v>32.97</v>
      </c>
    </row>
    <row r="198" spans="3:9" ht="12.75">
      <c r="C198" s="8">
        <v>36650</v>
      </c>
      <c r="D198" s="9">
        <v>29.62</v>
      </c>
      <c r="E198" s="9">
        <v>30.55</v>
      </c>
      <c r="F198" s="9">
        <v>29.62</v>
      </c>
      <c r="G198" s="9">
        <v>30.49</v>
      </c>
      <c r="H198" s="10">
        <v>17983100</v>
      </c>
      <c r="I198">
        <v>32.84</v>
      </c>
    </row>
    <row r="199" spans="3:9" ht="12.75">
      <c r="C199" s="8">
        <v>36651</v>
      </c>
      <c r="D199" s="9">
        <v>30.35</v>
      </c>
      <c r="E199" s="9">
        <v>30.55</v>
      </c>
      <c r="F199" s="9">
        <v>30.1</v>
      </c>
      <c r="G199" s="9">
        <v>30.47</v>
      </c>
      <c r="H199" s="10">
        <v>16222900</v>
      </c>
      <c r="I199">
        <v>32.7</v>
      </c>
    </row>
    <row r="200" spans="3:9" ht="12.75">
      <c r="C200" s="8">
        <v>36652</v>
      </c>
      <c r="D200" s="9">
        <v>30.32</v>
      </c>
      <c r="E200" s="9">
        <v>30.65</v>
      </c>
      <c r="F200" s="9">
        <v>29.98</v>
      </c>
      <c r="G200" s="9">
        <v>30</v>
      </c>
      <c r="H200" s="10">
        <v>19975100</v>
      </c>
      <c r="I200">
        <v>32.52</v>
      </c>
    </row>
    <row r="201" spans="3:9" ht="12.75">
      <c r="C201" s="8">
        <v>36655</v>
      </c>
      <c r="D201" s="9">
        <v>29.75</v>
      </c>
      <c r="E201" s="9">
        <v>30.75</v>
      </c>
      <c r="F201" s="9">
        <v>29.55</v>
      </c>
      <c r="G201" s="9">
        <v>30.03</v>
      </c>
      <c r="H201" s="10">
        <v>28367300</v>
      </c>
      <c r="I201">
        <v>32.8</v>
      </c>
    </row>
    <row r="202" spans="3:9" ht="12.75">
      <c r="C202" s="8">
        <v>36656</v>
      </c>
      <c r="D202" s="9">
        <v>30.12</v>
      </c>
      <c r="E202" s="9">
        <v>30.31</v>
      </c>
      <c r="F202" s="9">
        <v>29.96</v>
      </c>
      <c r="G202" s="9">
        <v>30.25</v>
      </c>
      <c r="H202" s="10">
        <v>19691700</v>
      </c>
      <c r="I202">
        <v>32.81</v>
      </c>
    </row>
    <row r="203" spans="3:9" ht="12.75">
      <c r="C203" s="8">
        <v>36657</v>
      </c>
      <c r="D203" s="9">
        <v>30</v>
      </c>
      <c r="E203" s="9">
        <v>30.4</v>
      </c>
      <c r="F203" s="9">
        <v>29.7</v>
      </c>
      <c r="G203" s="9">
        <v>30.4</v>
      </c>
      <c r="H203" s="10">
        <v>25684600</v>
      </c>
      <c r="I203">
        <v>33.12</v>
      </c>
    </row>
    <row r="204" spans="3:9" ht="12.75">
      <c r="C204" s="8">
        <v>36658</v>
      </c>
      <c r="D204" s="9">
        <v>30.15</v>
      </c>
      <c r="E204" s="9">
        <v>30.48</v>
      </c>
      <c r="F204" s="9">
        <v>30.12</v>
      </c>
      <c r="G204" s="9">
        <v>30.35</v>
      </c>
      <c r="H204" s="10">
        <v>18062200</v>
      </c>
      <c r="I204">
        <v>33.63</v>
      </c>
    </row>
    <row r="205" spans="3:9" ht="12.75">
      <c r="C205" s="8">
        <v>36659</v>
      </c>
      <c r="D205" s="9">
        <v>30.3</v>
      </c>
      <c r="E205" s="9">
        <v>30.45</v>
      </c>
      <c r="F205" s="9">
        <v>29.96</v>
      </c>
      <c r="G205" s="9">
        <v>30.16</v>
      </c>
      <c r="H205" s="10">
        <v>18487300</v>
      </c>
      <c r="I205">
        <v>33.39</v>
      </c>
    </row>
    <row r="206" spans="3:9" ht="12.75">
      <c r="C206" s="8">
        <v>36662</v>
      </c>
      <c r="D206" s="9">
        <v>29.7</v>
      </c>
      <c r="E206" s="9">
        <v>30.06</v>
      </c>
      <c r="F206" s="9">
        <v>29.68</v>
      </c>
      <c r="G206" s="9">
        <v>29.97</v>
      </c>
      <c r="H206" s="10">
        <v>19907900</v>
      </c>
      <c r="I206">
        <v>33.4</v>
      </c>
    </row>
    <row r="207" spans="3:9" ht="12.75">
      <c r="C207" s="8">
        <v>36663</v>
      </c>
      <c r="D207" s="9">
        <v>30.05</v>
      </c>
      <c r="E207" s="9">
        <v>30.47</v>
      </c>
      <c r="F207" s="9">
        <v>29.99</v>
      </c>
      <c r="G207" s="9">
        <v>30.43</v>
      </c>
      <c r="H207" s="10">
        <v>21856400</v>
      </c>
      <c r="I207">
        <v>32.73</v>
      </c>
    </row>
    <row r="208" spans="3:9" ht="12.75">
      <c r="C208" s="8">
        <v>36664</v>
      </c>
      <c r="D208" s="9">
        <v>30.78</v>
      </c>
      <c r="E208" s="9">
        <v>30.9</v>
      </c>
      <c r="F208" s="9">
        <v>30.16</v>
      </c>
      <c r="G208" s="9">
        <v>30.25</v>
      </c>
      <c r="H208" s="10">
        <v>24604800</v>
      </c>
      <c r="I208">
        <v>32.73</v>
      </c>
    </row>
    <row r="209" spans="3:9" ht="12.75">
      <c r="C209" s="8">
        <v>36665</v>
      </c>
      <c r="D209" s="9">
        <v>30.26</v>
      </c>
      <c r="E209" s="9">
        <v>30.45</v>
      </c>
      <c r="F209" s="9">
        <v>30.17</v>
      </c>
      <c r="G209" s="9">
        <v>30.23</v>
      </c>
      <c r="H209" s="10">
        <v>14329400</v>
      </c>
      <c r="I209">
        <v>33.01</v>
      </c>
    </row>
    <row r="210" spans="3:9" ht="12.75">
      <c r="C210" s="8">
        <v>36666</v>
      </c>
      <c r="D210" s="9">
        <v>30.31</v>
      </c>
      <c r="E210" s="9">
        <v>30.69</v>
      </c>
      <c r="F210" s="9">
        <v>30.31</v>
      </c>
      <c r="G210" s="9">
        <v>30.65</v>
      </c>
      <c r="H210" s="10">
        <v>21917300</v>
      </c>
      <c r="I210">
        <v>32.94</v>
      </c>
    </row>
    <row r="211" spans="3:9" ht="12.75">
      <c r="C211" s="8">
        <v>36669</v>
      </c>
      <c r="D211" s="9">
        <v>30.94</v>
      </c>
      <c r="E211" s="9">
        <v>30.95</v>
      </c>
      <c r="F211" s="9">
        <v>30.56</v>
      </c>
      <c r="G211" s="9">
        <v>30.78</v>
      </c>
      <c r="H211" s="10">
        <v>19510800</v>
      </c>
      <c r="I211">
        <v>33.07</v>
      </c>
    </row>
    <row r="212" spans="3:9" ht="12.75">
      <c r="C212" s="8">
        <v>36670</v>
      </c>
      <c r="D212" s="9">
        <v>30.7</v>
      </c>
      <c r="E212" s="9">
        <v>31.26</v>
      </c>
      <c r="F212" s="9">
        <v>30.67</v>
      </c>
      <c r="G212" s="9">
        <v>31.21</v>
      </c>
      <c r="H212" s="10">
        <v>23139300</v>
      </c>
      <c r="I212">
        <v>33.05</v>
      </c>
    </row>
    <row r="213" spans="3:9" ht="12.75">
      <c r="C213" s="8">
        <v>36671</v>
      </c>
      <c r="D213" s="9">
        <v>31.18</v>
      </c>
      <c r="E213" s="9">
        <v>31.44</v>
      </c>
      <c r="F213" s="9">
        <v>31.15</v>
      </c>
      <c r="G213" s="9">
        <v>31.29</v>
      </c>
      <c r="H213" s="10">
        <v>18591000</v>
      </c>
      <c r="I213">
        <v>32.85</v>
      </c>
    </row>
    <row r="214" spans="3:9" ht="12.75">
      <c r="C214" s="8">
        <v>36672</v>
      </c>
      <c r="D214" s="9">
        <v>31.3</v>
      </c>
      <c r="E214" s="9">
        <v>31.47</v>
      </c>
      <c r="F214" s="9">
        <v>31.05</v>
      </c>
      <c r="G214" s="9">
        <v>31.26</v>
      </c>
      <c r="H214" s="10">
        <v>16240500</v>
      </c>
      <c r="I214">
        <v>32.54</v>
      </c>
    </row>
    <row r="215" spans="3:9" ht="12.75">
      <c r="C215" s="8">
        <v>36673</v>
      </c>
      <c r="D215" s="9">
        <v>31.27</v>
      </c>
      <c r="E215" s="9">
        <v>31.27</v>
      </c>
      <c r="F215" s="9">
        <v>30.97</v>
      </c>
      <c r="G215" s="9">
        <v>31.12</v>
      </c>
      <c r="H215" s="10">
        <v>17527800</v>
      </c>
      <c r="I215">
        <v>32.05</v>
      </c>
    </row>
    <row r="216" spans="3:9" ht="12.75">
      <c r="C216" s="8">
        <v>36677</v>
      </c>
      <c r="D216" s="9">
        <v>31</v>
      </c>
      <c r="E216" s="9">
        <v>31.18</v>
      </c>
      <c r="F216" s="9">
        <v>30.82</v>
      </c>
      <c r="G216" s="9">
        <v>31.04</v>
      </c>
      <c r="H216" s="10">
        <v>19313900</v>
      </c>
      <c r="I216">
        <v>32.34</v>
      </c>
    </row>
    <row r="217" spans="3:9" ht="12.75">
      <c r="C217" s="8">
        <v>36678</v>
      </c>
      <c r="D217" s="9">
        <v>31.18</v>
      </c>
      <c r="E217" s="9">
        <v>31.22</v>
      </c>
      <c r="F217" s="9">
        <v>30.96</v>
      </c>
      <c r="G217" s="9">
        <v>31.1</v>
      </c>
      <c r="H217" s="10">
        <v>17776200</v>
      </c>
      <c r="I217">
        <v>32.09</v>
      </c>
    </row>
    <row r="218" spans="3:9" ht="12.75">
      <c r="C218" s="8">
        <v>36679</v>
      </c>
      <c r="D218" s="9">
        <v>31.1</v>
      </c>
      <c r="E218" s="9">
        <v>31.32</v>
      </c>
      <c r="F218" s="9">
        <v>30.94</v>
      </c>
      <c r="G218" s="9">
        <v>31</v>
      </c>
      <c r="H218" s="10">
        <v>15552600</v>
      </c>
      <c r="I218">
        <v>32</v>
      </c>
    </row>
    <row r="219" spans="3:9" ht="12.75">
      <c r="C219" s="8">
        <v>36680</v>
      </c>
      <c r="D219" s="9">
        <v>31.2</v>
      </c>
      <c r="E219" s="9">
        <v>31.36</v>
      </c>
      <c r="F219" s="9">
        <v>31.06</v>
      </c>
      <c r="G219" s="9">
        <v>31.23</v>
      </c>
      <c r="H219" s="10">
        <v>17749000</v>
      </c>
      <c r="I219">
        <v>31.79</v>
      </c>
    </row>
    <row r="220" spans="3:9" ht="12.75">
      <c r="C220" s="8">
        <v>36683</v>
      </c>
      <c r="D220" s="9">
        <v>31.48</v>
      </c>
      <c r="E220" s="9">
        <v>31.69</v>
      </c>
      <c r="F220" s="9">
        <v>31.41</v>
      </c>
      <c r="G220" s="9">
        <v>31.68</v>
      </c>
      <c r="H220" s="10">
        <v>21037000</v>
      </c>
      <c r="I220">
        <v>31.98</v>
      </c>
    </row>
    <row r="221" spans="3:9" ht="12.75">
      <c r="C221" s="8">
        <v>36684</v>
      </c>
      <c r="D221" s="9">
        <v>31.55</v>
      </c>
      <c r="E221" s="9">
        <v>31.7</v>
      </c>
      <c r="F221" s="9">
        <v>31.26</v>
      </c>
      <c r="G221" s="9">
        <v>31.47</v>
      </c>
      <c r="H221" s="10">
        <v>19661000</v>
      </c>
      <c r="I221">
        <v>32</v>
      </c>
    </row>
    <row r="222" spans="3:9" ht="12.75">
      <c r="C222" s="8">
        <v>36685</v>
      </c>
      <c r="D222" s="9">
        <v>31.4</v>
      </c>
      <c r="E222" s="9">
        <v>31.58</v>
      </c>
      <c r="F222" s="9">
        <v>31.15</v>
      </c>
      <c r="G222" s="9">
        <v>31.18</v>
      </c>
      <c r="H222" s="10">
        <v>18496900</v>
      </c>
      <c r="I222">
        <v>32</v>
      </c>
    </row>
    <row r="223" spans="3:9" ht="12.75">
      <c r="C223" s="8">
        <v>36686</v>
      </c>
      <c r="D223" s="9">
        <v>31.15</v>
      </c>
      <c r="E223" s="9">
        <v>31.5</v>
      </c>
      <c r="F223" s="9">
        <v>31.15</v>
      </c>
      <c r="G223" s="9">
        <v>31.49</v>
      </c>
      <c r="H223" s="10">
        <v>15993700</v>
      </c>
      <c r="I223">
        <v>31.85</v>
      </c>
    </row>
    <row r="224" spans="3:9" ht="12.75">
      <c r="C224" s="8">
        <v>36690</v>
      </c>
      <c r="D224" s="9">
        <v>31.35</v>
      </c>
      <c r="E224" s="9">
        <v>31.58</v>
      </c>
      <c r="F224" s="9">
        <v>31.3</v>
      </c>
      <c r="G224" s="9">
        <v>31.57</v>
      </c>
      <c r="H224" s="10">
        <v>15855400</v>
      </c>
      <c r="I224">
        <v>31.73</v>
      </c>
    </row>
    <row r="225" spans="3:9" ht="12.75">
      <c r="C225" s="8">
        <v>36691</v>
      </c>
      <c r="D225" s="9">
        <v>31.69</v>
      </c>
      <c r="E225" s="9">
        <v>31.94</v>
      </c>
      <c r="F225" s="9">
        <v>31.57</v>
      </c>
      <c r="G225" s="9">
        <v>31.81</v>
      </c>
      <c r="H225" s="10">
        <v>23376400</v>
      </c>
      <c r="I225">
        <v>31.87</v>
      </c>
    </row>
    <row r="226" spans="3:9" ht="12.75">
      <c r="C226" s="8">
        <v>36692</v>
      </c>
      <c r="D226" s="9">
        <v>31.78</v>
      </c>
      <c r="E226" s="9">
        <v>32.12</v>
      </c>
      <c r="F226" s="9">
        <v>31.73</v>
      </c>
      <c r="G226" s="9">
        <v>32.11</v>
      </c>
      <c r="H226" s="10">
        <v>22431900</v>
      </c>
      <c r="I226">
        <v>31.93</v>
      </c>
    </row>
    <row r="227" spans="3:9" ht="12.75">
      <c r="C227" s="8">
        <v>36693</v>
      </c>
      <c r="D227" s="9">
        <v>32.04</v>
      </c>
      <c r="E227" s="9">
        <v>32.44</v>
      </c>
      <c r="F227" s="9">
        <v>31.99</v>
      </c>
      <c r="G227" s="9">
        <v>32.36</v>
      </c>
      <c r="H227" s="10">
        <v>31005700</v>
      </c>
      <c r="I227">
        <v>31.99</v>
      </c>
    </row>
    <row r="228" spans="3:9" ht="12.75">
      <c r="C228" s="8">
        <v>36694</v>
      </c>
      <c r="D228" s="9">
        <v>32.34</v>
      </c>
      <c r="E228" s="9">
        <v>32.69</v>
      </c>
      <c r="F228" s="9">
        <v>32.23</v>
      </c>
      <c r="G228" s="9">
        <v>32.58</v>
      </c>
      <c r="H228" s="10">
        <v>60311300</v>
      </c>
      <c r="I228">
        <v>31.37</v>
      </c>
    </row>
    <row r="229" spans="3:9" ht="12.75">
      <c r="C229" s="8">
        <v>36697</v>
      </c>
      <c r="D229" s="9">
        <v>32.58</v>
      </c>
      <c r="E229" s="9">
        <v>32.79</v>
      </c>
      <c r="F229" s="9">
        <v>32.47</v>
      </c>
      <c r="G229" s="9">
        <v>32.6</v>
      </c>
      <c r="H229" s="10">
        <v>22476000</v>
      </c>
      <c r="I229">
        <v>31.53</v>
      </c>
    </row>
    <row r="230" spans="3:9" ht="12.75">
      <c r="C230" s="8">
        <v>36698</v>
      </c>
      <c r="D230" s="9">
        <v>32.5</v>
      </c>
      <c r="E230" s="9">
        <v>32.97</v>
      </c>
      <c r="F230" s="9">
        <v>32.5</v>
      </c>
      <c r="G230" s="9">
        <v>32.85</v>
      </c>
      <c r="H230" s="10">
        <v>24245300</v>
      </c>
      <c r="I230">
        <v>31.12</v>
      </c>
    </row>
    <row r="231" spans="3:9" ht="12.75">
      <c r="C231" s="8">
        <v>36699</v>
      </c>
      <c r="D231" s="9">
        <v>32.86</v>
      </c>
      <c r="E231" s="9">
        <v>33.49</v>
      </c>
      <c r="F231" s="9">
        <v>32.73</v>
      </c>
      <c r="G231" s="9">
        <v>33.42</v>
      </c>
      <c r="H231" s="10">
        <v>34333800</v>
      </c>
      <c r="I231">
        <v>30.85</v>
      </c>
    </row>
    <row r="232" spans="3:9" ht="12.75">
      <c r="C232" s="8">
        <v>36700</v>
      </c>
      <c r="D232" s="9">
        <v>33.22</v>
      </c>
      <c r="E232" s="9">
        <v>33.28</v>
      </c>
      <c r="F232" s="9">
        <v>33.04</v>
      </c>
      <c r="G232" s="9">
        <v>33.27</v>
      </c>
      <c r="H232" s="10">
        <v>34239800</v>
      </c>
      <c r="I232">
        <v>31.43</v>
      </c>
    </row>
    <row r="233" spans="3:9" ht="12.75">
      <c r="C233" s="8">
        <v>36701</v>
      </c>
      <c r="D233" s="9">
        <v>33.2</v>
      </c>
      <c r="E233" s="9">
        <v>33.28</v>
      </c>
      <c r="F233" s="9">
        <v>32.18</v>
      </c>
      <c r="G233" s="9">
        <v>32.18</v>
      </c>
      <c r="H233" s="10">
        <v>80277000</v>
      </c>
      <c r="I233">
        <v>31.32</v>
      </c>
    </row>
    <row r="234" spans="3:9" ht="12.75">
      <c r="C234" s="8">
        <v>36704</v>
      </c>
      <c r="D234" s="9">
        <v>32.8</v>
      </c>
      <c r="E234" s="9">
        <v>32.83</v>
      </c>
      <c r="F234" s="9">
        <v>32.11</v>
      </c>
      <c r="G234" s="9">
        <v>32.31</v>
      </c>
      <c r="H234" s="10">
        <v>36057300</v>
      </c>
      <c r="I234">
        <v>31.09</v>
      </c>
    </row>
    <row r="235" spans="3:9" ht="12.75">
      <c r="C235" s="8">
        <v>36705</v>
      </c>
      <c r="D235" s="9">
        <v>32.34</v>
      </c>
      <c r="E235" s="9">
        <v>32.47</v>
      </c>
      <c r="F235" s="9">
        <v>32.32</v>
      </c>
      <c r="G235" s="9">
        <v>32.33</v>
      </c>
      <c r="H235" s="10">
        <v>20307200</v>
      </c>
      <c r="I235">
        <v>30.76</v>
      </c>
    </row>
    <row r="236" spans="3:9" ht="12.75">
      <c r="C236" s="8">
        <v>36706</v>
      </c>
      <c r="D236" s="9">
        <v>32.4</v>
      </c>
      <c r="E236" s="9">
        <v>32.49</v>
      </c>
      <c r="F236" s="9">
        <v>32.08</v>
      </c>
      <c r="G236" s="9">
        <v>32.4</v>
      </c>
      <c r="H236" s="10">
        <v>27207000</v>
      </c>
      <c r="I236">
        <v>31.45</v>
      </c>
    </row>
    <row r="237" spans="3:9" ht="12.75">
      <c r="C237" s="8">
        <v>36707</v>
      </c>
      <c r="D237" s="9">
        <v>32.4</v>
      </c>
      <c r="E237" s="9">
        <v>32.45</v>
      </c>
      <c r="F237" s="9">
        <v>31.87</v>
      </c>
      <c r="G237" s="9">
        <v>32.01</v>
      </c>
      <c r="H237" s="10">
        <v>31422500</v>
      </c>
      <c r="I237">
        <v>32.09</v>
      </c>
    </row>
    <row r="238" spans="3:9" ht="12.75">
      <c r="C238" s="8">
        <v>36708</v>
      </c>
      <c r="D238" s="9">
        <v>31.95</v>
      </c>
      <c r="E238" s="9">
        <v>31.96</v>
      </c>
      <c r="F238" s="9">
        <v>31.64</v>
      </c>
      <c r="G238" s="9">
        <v>31.67</v>
      </c>
      <c r="H238" s="10">
        <v>20217100</v>
      </c>
      <c r="I238">
        <v>32.08</v>
      </c>
    </row>
    <row r="239" spans="3:9" ht="12.75">
      <c r="C239" s="8">
        <v>36712</v>
      </c>
      <c r="D239" s="9">
        <v>31.6</v>
      </c>
      <c r="E239" s="9">
        <v>31.89</v>
      </c>
      <c r="F239" s="9">
        <v>31.5</v>
      </c>
      <c r="G239" s="9">
        <v>31.83</v>
      </c>
      <c r="H239" s="10">
        <v>17426200</v>
      </c>
      <c r="I239">
        <v>32.46</v>
      </c>
    </row>
    <row r="240" spans="3:9" ht="12.75">
      <c r="C240" s="8">
        <v>36713</v>
      </c>
      <c r="D240" s="9">
        <v>31.73</v>
      </c>
      <c r="E240" s="9">
        <v>32.2</v>
      </c>
      <c r="F240" s="9">
        <v>31.73</v>
      </c>
      <c r="G240" s="9">
        <v>32.02</v>
      </c>
      <c r="H240" s="10">
        <v>22072500</v>
      </c>
      <c r="I240">
        <v>32.45</v>
      </c>
    </row>
    <row r="241" spans="3:9" ht="12.75">
      <c r="C241" s="8">
        <v>36714</v>
      </c>
      <c r="D241" s="9">
        <v>31.87</v>
      </c>
      <c r="E241" s="9">
        <v>32</v>
      </c>
      <c r="F241" s="9">
        <v>31.68</v>
      </c>
      <c r="G241" s="9">
        <v>31.7</v>
      </c>
      <c r="H241" s="10">
        <v>21470000</v>
      </c>
      <c r="I241">
        <v>32.41</v>
      </c>
    </row>
    <row r="242" spans="3:9" ht="12.75">
      <c r="C242" s="8">
        <v>36715</v>
      </c>
      <c r="D242" s="9">
        <v>32.05</v>
      </c>
      <c r="E242" s="9">
        <v>32.25</v>
      </c>
      <c r="F242" s="9">
        <v>31.92</v>
      </c>
      <c r="G242" s="9">
        <v>32.17</v>
      </c>
      <c r="H242" s="10">
        <v>25224300</v>
      </c>
      <c r="I242">
        <v>32.49</v>
      </c>
    </row>
    <row r="243" spans="3:9" ht="12.75">
      <c r="C243" s="8">
        <v>36718</v>
      </c>
      <c r="D243" s="9">
        <v>32.22</v>
      </c>
      <c r="E243" s="9">
        <v>32.65</v>
      </c>
      <c r="F243" s="9">
        <v>32.01</v>
      </c>
      <c r="G243" s="9">
        <v>32.6</v>
      </c>
      <c r="H243" s="10">
        <v>19183600</v>
      </c>
      <c r="I243">
        <v>32.01</v>
      </c>
    </row>
    <row r="244" spans="3:9" ht="12.75">
      <c r="C244" s="8">
        <v>36719</v>
      </c>
      <c r="D244" s="9">
        <v>32.73</v>
      </c>
      <c r="E244" s="9">
        <v>32.89</v>
      </c>
      <c r="F244" s="9">
        <v>32.65</v>
      </c>
      <c r="G244" s="9">
        <v>32.84</v>
      </c>
      <c r="H244" s="10">
        <v>22947500</v>
      </c>
      <c r="I244">
        <v>31.53</v>
      </c>
    </row>
    <row r="245" spans="3:9" ht="12.75">
      <c r="C245" s="8">
        <v>36720</v>
      </c>
      <c r="D245" s="9">
        <v>32.8</v>
      </c>
      <c r="E245" s="9">
        <v>33.24</v>
      </c>
      <c r="F245" s="9">
        <v>32.73</v>
      </c>
      <c r="G245" s="9">
        <v>33.13</v>
      </c>
      <c r="H245" s="10">
        <v>32994900</v>
      </c>
      <c r="I245">
        <v>31.74</v>
      </c>
    </row>
    <row r="246" spans="3:9" ht="12.75">
      <c r="C246" s="8">
        <v>36721</v>
      </c>
      <c r="D246" s="9">
        <v>33.11</v>
      </c>
      <c r="E246" s="9">
        <v>33.53</v>
      </c>
      <c r="F246" s="9">
        <v>33</v>
      </c>
      <c r="G246" s="9">
        <v>33.37</v>
      </c>
      <c r="H246" s="10">
        <v>31380100</v>
      </c>
      <c r="I246">
        <v>32.09</v>
      </c>
    </row>
    <row r="247" spans="3:9" ht="12.75">
      <c r="C247" s="8">
        <v>36722</v>
      </c>
      <c r="D247" s="9">
        <v>33.62</v>
      </c>
      <c r="E247" s="9">
        <v>33.62</v>
      </c>
      <c r="F247" s="9">
        <v>33.05</v>
      </c>
      <c r="G247" s="9">
        <v>33.09</v>
      </c>
      <c r="H247" s="10">
        <v>25293700</v>
      </c>
      <c r="I247">
        <v>31.82</v>
      </c>
    </row>
    <row r="248" spans="3:9" ht="12.75">
      <c r="C248" s="8">
        <v>36725</v>
      </c>
      <c r="D248" s="9">
        <v>33.3</v>
      </c>
      <c r="E248" s="9">
        <v>33.36</v>
      </c>
      <c r="F248" s="9">
        <v>32.92</v>
      </c>
      <c r="G248" s="9">
        <v>33.23</v>
      </c>
      <c r="H248" s="10">
        <v>20281800</v>
      </c>
      <c r="I248">
        <v>32.41</v>
      </c>
    </row>
    <row r="249" spans="3:9" ht="12.75">
      <c r="C249" s="8">
        <v>36726</v>
      </c>
      <c r="D249" s="9">
        <v>33.13</v>
      </c>
      <c r="E249" s="9">
        <v>33.25</v>
      </c>
      <c r="F249" s="9">
        <v>32.97</v>
      </c>
      <c r="G249" s="9">
        <v>33.21</v>
      </c>
      <c r="H249" s="10">
        <v>18126200</v>
      </c>
      <c r="I249">
        <v>32.43</v>
      </c>
    </row>
    <row r="250" spans="3:9" ht="12.75">
      <c r="C250" s="8">
        <v>36727</v>
      </c>
      <c r="D250" s="9">
        <v>33.33</v>
      </c>
      <c r="E250" s="9">
        <v>33.45</v>
      </c>
      <c r="F250" s="9">
        <v>32.6</v>
      </c>
      <c r="G250" s="9">
        <v>32.6</v>
      </c>
      <c r="H250" s="10">
        <v>21230200</v>
      </c>
      <c r="I250">
        <v>32.3</v>
      </c>
    </row>
    <row r="251" spans="3:9" ht="12.75">
      <c r="C251" s="8">
        <v>36728</v>
      </c>
      <c r="D251" s="9">
        <v>32.55</v>
      </c>
      <c r="E251" s="9">
        <v>33.05</v>
      </c>
      <c r="F251" s="9">
        <v>32.4</v>
      </c>
      <c r="G251" s="9">
        <v>32.88</v>
      </c>
      <c r="H251" s="10">
        <v>18415100</v>
      </c>
      <c r="I251">
        <v>32.57</v>
      </c>
    </row>
    <row r="252" spans="3:9" ht="12.75">
      <c r="C252" s="8">
        <v>36729</v>
      </c>
      <c r="D252" s="9">
        <v>32.83</v>
      </c>
      <c r="E252" s="9">
        <v>32.83</v>
      </c>
      <c r="F252" s="9">
        <v>32.12</v>
      </c>
      <c r="G252" s="9">
        <v>32.52</v>
      </c>
      <c r="H252" s="10">
        <v>14593300</v>
      </c>
      <c r="I252">
        <v>32.34</v>
      </c>
    </row>
    <row r="253" spans="3:9" ht="12.75">
      <c r="C253" s="8">
        <v>36732</v>
      </c>
      <c r="D253" s="9">
        <v>32.67</v>
      </c>
      <c r="E253" s="9">
        <v>32.75</v>
      </c>
      <c r="F253" s="9">
        <v>32.02</v>
      </c>
      <c r="G253" s="9">
        <v>32.31</v>
      </c>
      <c r="H253" s="10">
        <v>20165900</v>
      </c>
      <c r="I253">
        <v>32.05</v>
      </c>
    </row>
    <row r="254" spans="3:9" ht="12.75">
      <c r="C254" s="8">
        <v>36733</v>
      </c>
      <c r="D254" s="9">
        <v>32.5</v>
      </c>
      <c r="E254" s="9">
        <v>32.9</v>
      </c>
      <c r="F254" s="9">
        <v>32.45</v>
      </c>
      <c r="G254" s="9">
        <v>32.8</v>
      </c>
      <c r="H254" s="10">
        <v>17306500</v>
      </c>
      <c r="I254">
        <v>31.82</v>
      </c>
    </row>
    <row r="255" spans="3:9" ht="12.75">
      <c r="C255" s="8">
        <v>36734</v>
      </c>
      <c r="D255" s="9">
        <v>33.3</v>
      </c>
      <c r="E255" s="9">
        <v>33.46</v>
      </c>
      <c r="F255" s="9">
        <v>32.35</v>
      </c>
      <c r="G255" s="9">
        <v>33.29</v>
      </c>
      <c r="H255" s="10">
        <v>22409300</v>
      </c>
      <c r="I255">
        <v>31.4</v>
      </c>
    </row>
    <row r="256" spans="3:9" ht="12.75">
      <c r="C256" s="8">
        <v>36735</v>
      </c>
      <c r="D256" s="9">
        <v>33.35</v>
      </c>
      <c r="E256" s="9">
        <v>33.45</v>
      </c>
      <c r="F256" s="9">
        <v>32.97</v>
      </c>
      <c r="G256" s="9">
        <v>33.21</v>
      </c>
      <c r="H256" s="10">
        <v>16501300</v>
      </c>
      <c r="I256">
        <v>30.94</v>
      </c>
    </row>
    <row r="257" spans="3:9" ht="12.75">
      <c r="C257" s="8">
        <v>36736</v>
      </c>
      <c r="D257" s="9">
        <v>33.07</v>
      </c>
      <c r="E257" s="9">
        <v>33.25</v>
      </c>
      <c r="F257" s="9">
        <v>32.88</v>
      </c>
      <c r="G257" s="9">
        <v>33.25</v>
      </c>
      <c r="H257" s="10">
        <v>14087100</v>
      </c>
      <c r="I257">
        <v>31.25</v>
      </c>
    </row>
    <row r="258" spans="3:9" ht="12.75">
      <c r="C258" s="8">
        <v>36739</v>
      </c>
      <c r="D258" s="9">
        <v>32.65</v>
      </c>
      <c r="E258" s="9">
        <v>33.35</v>
      </c>
      <c r="F258" s="9">
        <v>32.65</v>
      </c>
      <c r="G258" s="9">
        <v>33.26</v>
      </c>
      <c r="H258" s="10">
        <v>13292400</v>
      </c>
      <c r="I258">
        <v>31.07</v>
      </c>
    </row>
    <row r="259" spans="3:9" ht="12.75">
      <c r="C259" s="8">
        <v>36740</v>
      </c>
      <c r="D259" s="9">
        <v>33.2</v>
      </c>
      <c r="E259" s="9">
        <v>33.2</v>
      </c>
      <c r="F259" s="9">
        <v>32.8</v>
      </c>
      <c r="G259" s="9">
        <v>32.87</v>
      </c>
      <c r="H259" s="10">
        <v>15790500</v>
      </c>
      <c r="I259">
        <v>30.91</v>
      </c>
    </row>
    <row r="260" spans="3:9" ht="12.75">
      <c r="C260" s="8">
        <v>36741</v>
      </c>
      <c r="D260" s="9">
        <v>32.65</v>
      </c>
      <c r="E260" s="9">
        <v>32.95</v>
      </c>
      <c r="F260" s="9">
        <v>32.62</v>
      </c>
      <c r="G260" s="9">
        <v>32.88</v>
      </c>
      <c r="H260" s="10">
        <v>13320100</v>
      </c>
      <c r="I260">
        <v>31.24</v>
      </c>
    </row>
    <row r="261" spans="3:9" ht="12.75">
      <c r="C261" s="8">
        <v>36742</v>
      </c>
      <c r="D261" s="9">
        <v>32.85</v>
      </c>
      <c r="E261" s="9">
        <v>32.94</v>
      </c>
      <c r="F261" s="9">
        <v>32.19</v>
      </c>
      <c r="G261" s="9">
        <v>32.22</v>
      </c>
      <c r="H261" s="10">
        <v>19942200</v>
      </c>
      <c r="I261">
        <v>31.62</v>
      </c>
    </row>
    <row r="262" spans="3:9" ht="12.75">
      <c r="C262" s="8">
        <v>36743</v>
      </c>
      <c r="D262" s="9">
        <v>31.8</v>
      </c>
      <c r="E262" s="9">
        <v>31.96</v>
      </c>
      <c r="F262" s="9">
        <v>31.42</v>
      </c>
      <c r="G262" s="9">
        <v>31.52</v>
      </c>
      <c r="H262" s="10">
        <v>24647400</v>
      </c>
      <c r="I262">
        <v>31.55</v>
      </c>
    </row>
    <row r="263" spans="3:9" ht="12.75">
      <c r="C263" s="8">
        <v>36746</v>
      </c>
      <c r="D263" s="9">
        <v>31.53</v>
      </c>
      <c r="E263" s="9">
        <v>32.05</v>
      </c>
      <c r="F263" s="9">
        <v>31.49</v>
      </c>
      <c r="G263" s="9">
        <v>31.85</v>
      </c>
      <c r="H263" s="10">
        <v>16011200</v>
      </c>
      <c r="I263">
        <v>31.53</v>
      </c>
    </row>
    <row r="264" spans="3:9" ht="12.75">
      <c r="C264" s="8">
        <v>36747</v>
      </c>
      <c r="D264" s="9">
        <v>31.9</v>
      </c>
      <c r="E264" s="9">
        <v>32.1</v>
      </c>
      <c r="F264" s="9">
        <v>31.75</v>
      </c>
      <c r="G264" s="9">
        <v>32.09</v>
      </c>
      <c r="H264" s="10">
        <v>13732800</v>
      </c>
      <c r="I264">
        <v>31.41</v>
      </c>
    </row>
    <row r="265" spans="3:9" ht="12.75">
      <c r="C265" s="8">
        <v>36748</v>
      </c>
      <c r="D265" s="9">
        <v>31.9</v>
      </c>
      <c r="E265" s="9">
        <v>32.24</v>
      </c>
      <c r="F265" s="9">
        <v>31.75</v>
      </c>
      <c r="G265" s="9">
        <v>32.2</v>
      </c>
      <c r="H265" s="10">
        <v>13706400</v>
      </c>
      <c r="I265">
        <v>32.47</v>
      </c>
    </row>
    <row r="266" spans="3:9" ht="12.75">
      <c r="C266" s="8">
        <v>36749</v>
      </c>
      <c r="D266" s="9">
        <v>31.98</v>
      </c>
      <c r="E266" s="9">
        <v>32.03</v>
      </c>
      <c r="F266" s="9">
        <v>31.6</v>
      </c>
      <c r="G266" s="9">
        <v>31.61</v>
      </c>
      <c r="H266" s="10">
        <v>14707900</v>
      </c>
      <c r="I266">
        <v>32.42</v>
      </c>
    </row>
    <row r="267" spans="3:9" ht="12.75">
      <c r="C267" s="8">
        <v>36750</v>
      </c>
      <c r="D267" s="9">
        <v>31.7</v>
      </c>
      <c r="E267" s="9">
        <v>31.94</v>
      </c>
      <c r="F267" s="9">
        <v>31.5</v>
      </c>
      <c r="G267" s="9">
        <v>31.89</v>
      </c>
      <c r="H267" s="10">
        <v>16281700</v>
      </c>
      <c r="I267">
        <v>31.87</v>
      </c>
    </row>
    <row r="268" spans="3:9" ht="12.75">
      <c r="C268" s="8">
        <v>36753</v>
      </c>
      <c r="D268" s="9">
        <v>31.87</v>
      </c>
      <c r="E268" s="9">
        <v>32.3</v>
      </c>
      <c r="F268" s="9">
        <v>31.82</v>
      </c>
      <c r="G268" s="9">
        <v>32.3</v>
      </c>
      <c r="H268" s="10">
        <v>14146600</v>
      </c>
      <c r="I268">
        <v>31.63</v>
      </c>
    </row>
    <row r="269" spans="3:9" ht="12.75">
      <c r="C269" s="8">
        <v>36754</v>
      </c>
      <c r="D269" s="9">
        <v>32.31</v>
      </c>
      <c r="E269" s="9">
        <v>32.45</v>
      </c>
      <c r="F269" s="9">
        <v>32.05</v>
      </c>
      <c r="G269" s="9">
        <v>32.14</v>
      </c>
      <c r="H269" s="10">
        <v>14041800</v>
      </c>
      <c r="I269">
        <v>31.61</v>
      </c>
    </row>
    <row r="270" spans="3:9" ht="12.75">
      <c r="C270" s="8">
        <v>36755</v>
      </c>
      <c r="D270" s="9">
        <v>32.1</v>
      </c>
      <c r="E270" s="9">
        <v>32.78</v>
      </c>
      <c r="F270" s="9">
        <v>32.01</v>
      </c>
      <c r="G270" s="9">
        <v>32.78</v>
      </c>
      <c r="H270" s="10">
        <v>17800500</v>
      </c>
      <c r="I270">
        <v>31.39</v>
      </c>
    </row>
    <row r="271" spans="3:9" ht="12.75">
      <c r="C271" s="8">
        <v>36756</v>
      </c>
      <c r="D271" s="9">
        <v>32.63</v>
      </c>
      <c r="E271" s="9">
        <v>32.74</v>
      </c>
      <c r="F271" s="9">
        <v>32.33</v>
      </c>
      <c r="G271" s="9">
        <v>32.71</v>
      </c>
      <c r="H271" s="10">
        <v>13998500</v>
      </c>
      <c r="I271">
        <v>31.15</v>
      </c>
    </row>
    <row r="272" spans="3:9" ht="12.75">
      <c r="C272" s="8">
        <v>36757</v>
      </c>
      <c r="D272" s="9">
        <v>32.66</v>
      </c>
      <c r="E272" s="9">
        <v>32.8</v>
      </c>
      <c r="F272" s="9">
        <v>32.49</v>
      </c>
      <c r="G272" s="9">
        <v>32.65</v>
      </c>
      <c r="H272" s="10">
        <v>16269200</v>
      </c>
      <c r="I272">
        <v>30.86</v>
      </c>
    </row>
    <row r="273" spans="3:9" ht="12.75">
      <c r="C273" s="8">
        <v>36760</v>
      </c>
      <c r="D273" s="9">
        <v>32.68</v>
      </c>
      <c r="E273" s="9">
        <v>32.74</v>
      </c>
      <c r="F273" s="9">
        <v>32.46</v>
      </c>
      <c r="G273" s="9">
        <v>32.51</v>
      </c>
      <c r="H273" s="10">
        <v>13402200</v>
      </c>
      <c r="I273">
        <v>30.63</v>
      </c>
    </row>
    <row r="274" spans="3:9" ht="12.75">
      <c r="C274" s="8">
        <v>36761</v>
      </c>
      <c r="D274" s="9">
        <v>32.7</v>
      </c>
      <c r="E274" s="9">
        <v>32.75</v>
      </c>
      <c r="F274" s="9">
        <v>32.41</v>
      </c>
      <c r="G274" s="9">
        <v>32.63</v>
      </c>
      <c r="H274" s="10">
        <v>15862300</v>
      </c>
      <c r="I274">
        <v>30.55</v>
      </c>
    </row>
    <row r="275" spans="3:9" ht="12.75">
      <c r="C275" s="8">
        <v>36762</v>
      </c>
      <c r="D275" s="9">
        <v>32.52</v>
      </c>
      <c r="E275" s="9">
        <v>32.99</v>
      </c>
      <c r="F275" s="9">
        <v>32.42</v>
      </c>
      <c r="G275" s="9">
        <v>32.79</v>
      </c>
      <c r="H275" s="10">
        <v>15740300</v>
      </c>
      <c r="I275">
        <v>30.25</v>
      </c>
    </row>
    <row r="276" spans="3:9" ht="12.75">
      <c r="C276" s="8">
        <v>36763</v>
      </c>
      <c r="D276" s="9">
        <v>32.75</v>
      </c>
      <c r="E276" s="9">
        <v>32.9</v>
      </c>
      <c r="F276" s="9">
        <v>32.64</v>
      </c>
      <c r="G276" s="9">
        <v>32.79</v>
      </c>
      <c r="H276" s="10">
        <v>9121000</v>
      </c>
      <c r="I276">
        <v>30.53</v>
      </c>
    </row>
    <row r="277" spans="3:9" ht="12.75">
      <c r="C277" s="8">
        <v>36764</v>
      </c>
      <c r="D277" s="9">
        <v>32.75</v>
      </c>
      <c r="E277" s="9">
        <v>32.86</v>
      </c>
      <c r="F277" s="9">
        <v>32.65</v>
      </c>
      <c r="G277" s="9">
        <v>32.77</v>
      </c>
      <c r="H277" s="10">
        <v>7876200</v>
      </c>
      <c r="I277">
        <v>30.73</v>
      </c>
    </row>
    <row r="278" spans="3:9" ht="12.75">
      <c r="C278" s="8">
        <v>36767</v>
      </c>
      <c r="D278" s="9">
        <v>32.63</v>
      </c>
      <c r="E278" s="9">
        <v>32.75</v>
      </c>
      <c r="F278" s="9">
        <v>32.55</v>
      </c>
      <c r="G278" s="9">
        <v>32.57</v>
      </c>
      <c r="H278" s="10">
        <v>9376100</v>
      </c>
      <c r="I278">
        <v>30.3</v>
      </c>
    </row>
    <row r="279" spans="3:9" ht="12.75">
      <c r="C279" s="8">
        <v>36768</v>
      </c>
      <c r="D279" s="9">
        <v>32.49</v>
      </c>
      <c r="E279" s="9">
        <v>32.81</v>
      </c>
      <c r="F279" s="9">
        <v>32.31</v>
      </c>
      <c r="G279" s="9">
        <v>32.79</v>
      </c>
      <c r="H279" s="10">
        <v>16618400</v>
      </c>
      <c r="I279">
        <v>30.08</v>
      </c>
    </row>
    <row r="280" spans="3:9" ht="12.75">
      <c r="C280" s="8">
        <v>36769</v>
      </c>
      <c r="D280" s="9">
        <v>32.79</v>
      </c>
      <c r="E280" s="9">
        <v>32.97</v>
      </c>
      <c r="F280" s="9">
        <v>32.62</v>
      </c>
      <c r="G280" s="9">
        <v>32.88</v>
      </c>
      <c r="H280" s="10">
        <v>11502500</v>
      </c>
      <c r="I280">
        <v>30.17</v>
      </c>
    </row>
    <row r="281" spans="3:9" ht="12.75">
      <c r="C281" s="8">
        <v>36770</v>
      </c>
      <c r="D281" s="9">
        <v>32.9</v>
      </c>
      <c r="E281" s="9">
        <v>33.16</v>
      </c>
      <c r="F281" s="9">
        <v>32.78</v>
      </c>
      <c r="G281" s="9">
        <v>33.13</v>
      </c>
      <c r="H281" s="10">
        <v>13834000</v>
      </c>
      <c r="I281">
        <v>30.11</v>
      </c>
    </row>
    <row r="282" spans="3:9" ht="12.75">
      <c r="C282" s="8">
        <v>36771</v>
      </c>
      <c r="D282" s="9">
        <v>33</v>
      </c>
      <c r="E282" s="9">
        <v>33.12</v>
      </c>
      <c r="F282" s="9">
        <v>32.78</v>
      </c>
      <c r="G282" s="9">
        <v>32.84</v>
      </c>
      <c r="H282" s="10">
        <v>11664900</v>
      </c>
      <c r="I282">
        <v>30.19</v>
      </c>
    </row>
    <row r="283" spans="3:9" ht="12.75">
      <c r="C283" s="8">
        <v>36775</v>
      </c>
      <c r="D283" s="9">
        <v>33.05</v>
      </c>
      <c r="E283" s="9">
        <v>33.49</v>
      </c>
      <c r="F283" s="9">
        <v>33.03</v>
      </c>
      <c r="G283" s="9">
        <v>33.34</v>
      </c>
      <c r="H283" s="10">
        <v>18990800</v>
      </c>
      <c r="I283">
        <v>30.33</v>
      </c>
    </row>
    <row r="284" spans="3:9" ht="12.75">
      <c r="C284" s="8">
        <v>36776</v>
      </c>
      <c r="D284" s="9">
        <v>33.34</v>
      </c>
      <c r="E284" s="9">
        <v>33.72</v>
      </c>
      <c r="F284" s="9">
        <v>33.33</v>
      </c>
      <c r="G284" s="9">
        <v>33.66</v>
      </c>
      <c r="H284" s="10">
        <v>26992400</v>
      </c>
      <c r="I284">
        <v>30.36</v>
      </c>
    </row>
    <row r="285" spans="3:9" ht="12.75">
      <c r="C285" s="8">
        <v>36777</v>
      </c>
      <c r="D285" s="9">
        <v>33.6</v>
      </c>
      <c r="E285" s="9">
        <v>34.03</v>
      </c>
      <c r="F285" s="9">
        <v>33.59</v>
      </c>
      <c r="G285" s="9">
        <v>33.86</v>
      </c>
      <c r="H285" s="10">
        <v>26170600</v>
      </c>
      <c r="I285">
        <v>30.28</v>
      </c>
    </row>
    <row r="286" spans="3:9" ht="12.75">
      <c r="C286" s="8">
        <v>36778</v>
      </c>
      <c r="D286" s="9">
        <v>33.8</v>
      </c>
      <c r="E286" s="9">
        <v>34.01</v>
      </c>
      <c r="F286" s="9">
        <v>33.52</v>
      </c>
      <c r="G286" s="9">
        <v>33.88</v>
      </c>
      <c r="H286" s="10">
        <v>16241400</v>
      </c>
      <c r="I286">
        <v>29.86</v>
      </c>
    </row>
    <row r="287" spans="3:9" ht="12.75">
      <c r="C287" s="8">
        <v>36781</v>
      </c>
      <c r="D287" s="9">
        <v>33.88</v>
      </c>
      <c r="E287" s="9">
        <v>34.05</v>
      </c>
      <c r="F287" s="9">
        <v>33.71</v>
      </c>
      <c r="G287" s="9">
        <v>33.75</v>
      </c>
      <c r="H287" s="10">
        <v>17123000</v>
      </c>
      <c r="I287">
        <v>29.74</v>
      </c>
    </row>
    <row r="288" spans="3:9" ht="12.75">
      <c r="C288" s="8">
        <v>36782</v>
      </c>
      <c r="D288" s="9">
        <v>33.6</v>
      </c>
      <c r="E288" s="9">
        <v>33.82</v>
      </c>
      <c r="F288" s="9">
        <v>33.52</v>
      </c>
      <c r="G288" s="9">
        <v>33.82</v>
      </c>
      <c r="H288" s="10">
        <v>13829300</v>
      </c>
      <c r="I288">
        <v>29.33</v>
      </c>
    </row>
    <row r="289" spans="3:9" ht="12.75">
      <c r="C289" s="8">
        <v>36783</v>
      </c>
      <c r="D289" s="9">
        <v>33.82</v>
      </c>
      <c r="E289" s="9">
        <v>33.82</v>
      </c>
      <c r="F289" s="9">
        <v>33.49</v>
      </c>
      <c r="G289" s="9">
        <v>33.53</v>
      </c>
      <c r="H289" s="10">
        <v>12561300</v>
      </c>
      <c r="I289">
        <v>29.35</v>
      </c>
    </row>
    <row r="290" spans="3:9" ht="12.75">
      <c r="C290" s="8">
        <v>36784</v>
      </c>
      <c r="D290" s="9">
        <v>33.58</v>
      </c>
      <c r="E290" s="9">
        <v>33.76</v>
      </c>
      <c r="F290" s="9">
        <v>33.5</v>
      </c>
      <c r="G290" s="9">
        <v>33.53</v>
      </c>
      <c r="H290" s="10">
        <v>9464800</v>
      </c>
      <c r="I290">
        <v>29.52</v>
      </c>
    </row>
    <row r="291" spans="3:9" ht="12.75">
      <c r="C291" s="8">
        <v>36785</v>
      </c>
      <c r="D291" s="9">
        <v>33.7</v>
      </c>
      <c r="E291" s="9">
        <v>34.24</v>
      </c>
      <c r="F291" s="9">
        <v>33.7</v>
      </c>
      <c r="G291" s="9">
        <v>34.22</v>
      </c>
      <c r="H291" s="10">
        <v>29386500</v>
      </c>
      <c r="I291">
        <v>29.08</v>
      </c>
    </row>
    <row r="292" spans="3:9" ht="12.75">
      <c r="C292" s="8">
        <v>36788</v>
      </c>
      <c r="D292" s="9">
        <v>34.05</v>
      </c>
      <c r="E292" s="9">
        <v>34.47</v>
      </c>
      <c r="F292" s="9">
        <v>34.02</v>
      </c>
      <c r="G292" s="9">
        <v>34.21</v>
      </c>
      <c r="H292" s="10">
        <v>19778800</v>
      </c>
      <c r="I292">
        <v>29.26</v>
      </c>
    </row>
    <row r="293" spans="3:9" ht="12.75">
      <c r="C293" s="8">
        <v>36789</v>
      </c>
      <c r="D293" s="9">
        <v>34.22</v>
      </c>
      <c r="E293" s="9">
        <v>34.53</v>
      </c>
      <c r="F293" s="9">
        <v>34.03</v>
      </c>
      <c r="G293" s="9">
        <v>34.46</v>
      </c>
      <c r="H293" s="10">
        <v>15252500</v>
      </c>
      <c r="I293">
        <v>29.44</v>
      </c>
    </row>
    <row r="294" spans="3:9" ht="12.75">
      <c r="C294" s="8">
        <v>36790</v>
      </c>
      <c r="D294" s="9">
        <v>34.2</v>
      </c>
      <c r="E294" s="9">
        <v>34.25</v>
      </c>
      <c r="F294" s="9">
        <v>33.71</v>
      </c>
      <c r="G294" s="9">
        <v>33.93</v>
      </c>
      <c r="H294" s="10">
        <v>20379800</v>
      </c>
      <c r="I294">
        <v>29.49</v>
      </c>
    </row>
    <row r="295" spans="3:9" ht="12.75">
      <c r="C295" s="8">
        <v>36791</v>
      </c>
      <c r="D295" s="9">
        <v>33.77</v>
      </c>
      <c r="E295" s="9">
        <v>33.77</v>
      </c>
      <c r="F295" s="9">
        <v>33.4</v>
      </c>
      <c r="G295" s="9">
        <v>33.42</v>
      </c>
      <c r="H295" s="10">
        <v>15236500</v>
      </c>
      <c r="I295">
        <v>29.35</v>
      </c>
    </row>
    <row r="296" spans="3:9" ht="12.75">
      <c r="C296" s="8">
        <v>36792</v>
      </c>
      <c r="D296" s="9">
        <v>33.5</v>
      </c>
      <c r="E296" s="9">
        <v>33.52</v>
      </c>
      <c r="F296" s="9">
        <v>33.21</v>
      </c>
      <c r="G296" s="9">
        <v>33.41</v>
      </c>
      <c r="H296" s="10">
        <v>13324000</v>
      </c>
      <c r="I296">
        <v>29.13</v>
      </c>
    </row>
    <row r="297" spans="3:9" ht="12.75">
      <c r="C297" s="8">
        <v>36795</v>
      </c>
      <c r="D297" s="9">
        <v>33.12</v>
      </c>
      <c r="E297" s="9">
        <v>33.31</v>
      </c>
      <c r="F297" s="9">
        <v>33.01</v>
      </c>
      <c r="G297" s="9">
        <v>33.12</v>
      </c>
      <c r="H297" s="10">
        <v>16905700</v>
      </c>
      <c r="I297">
        <v>29.11</v>
      </c>
    </row>
    <row r="298" spans="3:9" ht="12.75">
      <c r="C298" s="8">
        <v>36796</v>
      </c>
      <c r="D298" s="9">
        <v>33.2</v>
      </c>
      <c r="E298" s="9">
        <v>33.47</v>
      </c>
      <c r="F298" s="9">
        <v>33.04</v>
      </c>
      <c r="G298" s="9">
        <v>33.31</v>
      </c>
      <c r="H298" s="10">
        <v>15419800</v>
      </c>
      <c r="I298">
        <v>29.56</v>
      </c>
    </row>
    <row r="299" spans="3:9" ht="12.75">
      <c r="C299" s="8">
        <v>36797</v>
      </c>
      <c r="D299" s="9">
        <v>33.45</v>
      </c>
      <c r="E299" s="9">
        <v>33.58</v>
      </c>
      <c r="F299" s="9">
        <v>33.28</v>
      </c>
      <c r="G299" s="9">
        <v>33.45</v>
      </c>
      <c r="H299" s="10">
        <v>14456500</v>
      </c>
      <c r="I299">
        <v>29.58</v>
      </c>
    </row>
    <row r="300" spans="3:9" ht="12.75">
      <c r="C300" s="8">
        <v>36798</v>
      </c>
      <c r="D300" s="9">
        <v>33.4</v>
      </c>
      <c r="E300" s="9">
        <v>33.61</v>
      </c>
      <c r="F300" s="9">
        <v>33.3</v>
      </c>
      <c r="G300" s="9">
        <v>33.58</v>
      </c>
      <c r="H300" s="10">
        <v>21029700</v>
      </c>
      <c r="I300">
        <v>29.53</v>
      </c>
    </row>
    <row r="301" spans="3:9" ht="12.75">
      <c r="C301" s="8">
        <v>36799</v>
      </c>
      <c r="D301" s="9">
        <v>33.7</v>
      </c>
      <c r="E301" s="9">
        <v>33.99</v>
      </c>
      <c r="F301" s="9">
        <v>33.65</v>
      </c>
      <c r="G301" s="9">
        <v>33.97</v>
      </c>
      <c r="H301" s="10">
        <v>15692800</v>
      </c>
      <c r="I301">
        <v>29.4</v>
      </c>
    </row>
    <row r="302" spans="3:9" ht="12.75">
      <c r="C302" s="8">
        <v>36802</v>
      </c>
      <c r="D302" s="9">
        <v>34</v>
      </c>
      <c r="E302" s="9">
        <v>34.26</v>
      </c>
      <c r="F302" s="9">
        <v>33.89</v>
      </c>
      <c r="G302" s="9">
        <v>34.12</v>
      </c>
      <c r="H302" s="10">
        <v>15533200</v>
      </c>
      <c r="I302">
        <v>29.06</v>
      </c>
    </row>
    <row r="303" spans="3:9" ht="12.75">
      <c r="C303" s="8">
        <v>36803</v>
      </c>
      <c r="D303" s="9">
        <v>34.09</v>
      </c>
      <c r="E303" s="9">
        <v>34.12</v>
      </c>
      <c r="F303" s="9">
        <v>33.82</v>
      </c>
      <c r="G303" s="9">
        <v>34.05</v>
      </c>
      <c r="H303" s="10">
        <v>12494100</v>
      </c>
      <c r="I303">
        <v>29.15</v>
      </c>
    </row>
    <row r="304" spans="3:9" ht="12.75">
      <c r="C304" s="8">
        <v>36804</v>
      </c>
      <c r="D304" s="9">
        <v>34.09</v>
      </c>
      <c r="E304" s="9">
        <v>34.4</v>
      </c>
      <c r="F304" s="9">
        <v>33.93</v>
      </c>
      <c r="G304" s="9">
        <v>34.38</v>
      </c>
      <c r="H304" s="10">
        <v>14339400</v>
      </c>
      <c r="I304">
        <v>29.12</v>
      </c>
    </row>
    <row r="305" spans="3:9" ht="12.75">
      <c r="C305" s="8">
        <v>36805</v>
      </c>
      <c r="D305" s="9">
        <v>34.14</v>
      </c>
      <c r="E305" s="9">
        <v>34.38</v>
      </c>
      <c r="F305" s="9">
        <v>33.95</v>
      </c>
      <c r="G305" s="9">
        <v>33.95</v>
      </c>
      <c r="H305" s="10">
        <v>13949100</v>
      </c>
      <c r="I305">
        <v>29.64</v>
      </c>
    </row>
    <row r="306" spans="3:9" ht="12.75">
      <c r="C306" s="8">
        <v>36806</v>
      </c>
      <c r="D306" s="9">
        <v>33.98</v>
      </c>
      <c r="E306" s="9">
        <v>34.3</v>
      </c>
      <c r="F306" s="9">
        <v>33.5</v>
      </c>
      <c r="G306" s="9">
        <v>33.74</v>
      </c>
      <c r="H306" s="10">
        <v>18347800</v>
      </c>
      <c r="I306">
        <v>29.83</v>
      </c>
    </row>
    <row r="307" spans="3:9" ht="12.75">
      <c r="C307" s="8">
        <v>36809</v>
      </c>
      <c r="D307" s="9">
        <v>33.8</v>
      </c>
      <c r="E307" s="9">
        <v>34.1</v>
      </c>
      <c r="F307" s="9">
        <v>33.78</v>
      </c>
      <c r="G307" s="9">
        <v>34</v>
      </c>
      <c r="H307" s="10">
        <v>8777300</v>
      </c>
      <c r="I307">
        <v>29.77</v>
      </c>
    </row>
    <row r="308" spans="3:9" ht="12.75">
      <c r="C308" s="8">
        <v>36810</v>
      </c>
      <c r="D308" s="9">
        <v>33.8</v>
      </c>
      <c r="E308" s="9">
        <v>34.2</v>
      </c>
      <c r="F308" s="9">
        <v>33.7</v>
      </c>
      <c r="G308" s="9">
        <v>34.02</v>
      </c>
      <c r="H308" s="10">
        <v>12101400</v>
      </c>
      <c r="I308">
        <v>29.93</v>
      </c>
    </row>
    <row r="309" spans="3:9" ht="12.75">
      <c r="C309" s="8">
        <v>36811</v>
      </c>
      <c r="D309" s="9">
        <v>34.25</v>
      </c>
      <c r="E309" s="9">
        <v>34.28</v>
      </c>
      <c r="F309" s="9">
        <v>33.55</v>
      </c>
      <c r="G309" s="9">
        <v>33.71</v>
      </c>
      <c r="H309" s="10">
        <v>15327300</v>
      </c>
      <c r="I309">
        <v>29.78</v>
      </c>
    </row>
    <row r="310" spans="3:9" ht="12.75">
      <c r="C310" s="8">
        <v>36812</v>
      </c>
      <c r="D310" s="9">
        <v>33.7</v>
      </c>
      <c r="E310" s="9">
        <v>33.8</v>
      </c>
      <c r="F310" s="9">
        <v>33.4</v>
      </c>
      <c r="G310" s="9">
        <v>33.46</v>
      </c>
      <c r="H310" s="10">
        <v>12660400</v>
      </c>
      <c r="I310">
        <v>29.56</v>
      </c>
    </row>
    <row r="311" spans="3:9" ht="12.75">
      <c r="C311" s="8">
        <v>36813</v>
      </c>
      <c r="D311" s="9">
        <v>33.52</v>
      </c>
      <c r="E311" s="9">
        <v>33.78</v>
      </c>
      <c r="F311" s="9">
        <v>33.4</v>
      </c>
      <c r="G311" s="9">
        <v>33.55</v>
      </c>
      <c r="H311" s="10">
        <v>15124500</v>
      </c>
      <c r="I311">
        <v>30.17</v>
      </c>
    </row>
    <row r="312" spans="3:9" ht="12.75">
      <c r="C312" s="8">
        <v>36816</v>
      </c>
      <c r="D312" s="9">
        <v>33.4</v>
      </c>
      <c r="E312" s="9">
        <v>34.03</v>
      </c>
      <c r="F312" s="9">
        <v>33.22</v>
      </c>
      <c r="G312" s="9">
        <v>33.89</v>
      </c>
      <c r="H312" s="10">
        <v>15138600</v>
      </c>
      <c r="I312">
        <v>30.3</v>
      </c>
    </row>
    <row r="313" spans="3:9" ht="12.75">
      <c r="C313" s="8">
        <v>36817</v>
      </c>
      <c r="D313" s="9">
        <v>33.88</v>
      </c>
      <c r="E313" s="9">
        <v>34.1</v>
      </c>
      <c r="F313" s="9">
        <v>33.42</v>
      </c>
      <c r="G313" s="9">
        <v>33.43</v>
      </c>
      <c r="H313" s="10">
        <v>16378800</v>
      </c>
      <c r="I313">
        <v>29.84</v>
      </c>
    </row>
    <row r="314" spans="3:9" ht="12.75">
      <c r="C314" s="8">
        <v>36818</v>
      </c>
      <c r="D314" s="9">
        <v>33.48</v>
      </c>
      <c r="E314" s="9">
        <v>33.54</v>
      </c>
      <c r="F314" s="9">
        <v>33.06</v>
      </c>
      <c r="G314" s="9">
        <v>33.22</v>
      </c>
      <c r="H314" s="10">
        <v>16417300</v>
      </c>
      <c r="I314">
        <v>29.57</v>
      </c>
    </row>
    <row r="315" spans="3:9" ht="12.75">
      <c r="C315" s="8">
        <v>36819</v>
      </c>
      <c r="D315" s="9">
        <v>33.15</v>
      </c>
      <c r="E315" s="9">
        <v>33.5</v>
      </c>
      <c r="F315" s="9">
        <v>33</v>
      </c>
      <c r="G315" s="9">
        <v>33.37</v>
      </c>
      <c r="H315" s="10">
        <v>16663700</v>
      </c>
      <c r="I315">
        <v>30.08</v>
      </c>
    </row>
    <row r="316" spans="3:9" ht="12.75">
      <c r="C316" s="8">
        <v>36820</v>
      </c>
      <c r="D316" s="9">
        <v>33.37</v>
      </c>
      <c r="E316" s="9">
        <v>33.45</v>
      </c>
      <c r="F316" s="9">
        <v>32.74</v>
      </c>
      <c r="G316" s="9">
        <v>32.95</v>
      </c>
      <c r="H316" s="10">
        <v>16494100</v>
      </c>
      <c r="I316">
        <v>30.68</v>
      </c>
    </row>
    <row r="317" spans="3:9" ht="12.75">
      <c r="C317" s="8">
        <v>36823</v>
      </c>
      <c r="D317" s="9">
        <v>33.1</v>
      </c>
      <c r="E317" s="9">
        <v>33.1</v>
      </c>
      <c r="F317" s="9">
        <v>32.65</v>
      </c>
      <c r="G317" s="9">
        <v>32.9</v>
      </c>
      <c r="H317" s="10">
        <v>14662900</v>
      </c>
      <c r="I317">
        <v>30.47</v>
      </c>
    </row>
    <row r="318" spans="3:9" ht="12.75">
      <c r="C318" s="8">
        <v>36824</v>
      </c>
      <c r="D318" s="9">
        <v>33.1</v>
      </c>
      <c r="E318" s="9">
        <v>33.65</v>
      </c>
      <c r="F318" s="9">
        <v>32.9</v>
      </c>
      <c r="G318" s="9">
        <v>33.63</v>
      </c>
      <c r="H318" s="10">
        <v>20066700</v>
      </c>
      <c r="I318">
        <v>30.46</v>
      </c>
    </row>
    <row r="319" spans="3:9" ht="12.75">
      <c r="C319" s="8">
        <v>36825</v>
      </c>
      <c r="D319" s="9">
        <v>33.57</v>
      </c>
      <c r="E319" s="9">
        <v>33.95</v>
      </c>
      <c r="F319" s="9">
        <v>33.35</v>
      </c>
      <c r="G319" s="9">
        <v>33.95</v>
      </c>
      <c r="H319" s="10">
        <v>16688900</v>
      </c>
      <c r="I319">
        <v>30.58</v>
      </c>
    </row>
    <row r="320" spans="3:9" ht="12.75">
      <c r="C320" s="8">
        <v>36826</v>
      </c>
      <c r="D320" s="9">
        <v>33.8</v>
      </c>
      <c r="E320" s="9">
        <v>34.15</v>
      </c>
      <c r="F320" s="9">
        <v>33.71</v>
      </c>
      <c r="G320" s="9">
        <v>34.03</v>
      </c>
      <c r="H320" s="10">
        <v>14379900</v>
      </c>
      <c r="I320">
        <v>30.64</v>
      </c>
    </row>
    <row r="321" spans="3:9" ht="12.75">
      <c r="C321" s="8">
        <v>36827</v>
      </c>
      <c r="D321" s="9">
        <v>33.9</v>
      </c>
      <c r="E321" s="9">
        <v>34.15</v>
      </c>
      <c r="F321" s="9">
        <v>33.8</v>
      </c>
      <c r="G321" s="9">
        <v>34.12</v>
      </c>
      <c r="H321" s="10">
        <v>18331000</v>
      </c>
      <c r="I321">
        <v>30.13</v>
      </c>
    </row>
    <row r="322" spans="3:9" ht="12.75">
      <c r="C322" s="8">
        <v>36830</v>
      </c>
      <c r="D322" s="9">
        <v>34.1</v>
      </c>
      <c r="E322" s="9">
        <v>34.14</v>
      </c>
      <c r="F322" s="9">
        <v>33.81</v>
      </c>
      <c r="G322" s="9">
        <v>34.05</v>
      </c>
      <c r="H322" s="10">
        <v>12919200</v>
      </c>
      <c r="I322">
        <v>29.71</v>
      </c>
    </row>
    <row r="323" spans="3:9" ht="12.75">
      <c r="C323" s="8">
        <v>36831</v>
      </c>
      <c r="D323" s="9">
        <v>33.95</v>
      </c>
      <c r="E323" s="9">
        <v>34.38</v>
      </c>
      <c r="F323" s="9">
        <v>33.9</v>
      </c>
      <c r="G323" s="9">
        <v>34.05</v>
      </c>
      <c r="H323" s="10">
        <v>16923000</v>
      </c>
      <c r="I323">
        <v>29.61</v>
      </c>
    </row>
    <row r="324" spans="3:9" ht="12.75">
      <c r="C324" s="8">
        <v>36832</v>
      </c>
      <c r="D324" s="9">
        <v>34.4</v>
      </c>
      <c r="E324" s="9">
        <v>34.45</v>
      </c>
      <c r="F324" s="9">
        <v>34.03</v>
      </c>
      <c r="G324" s="9">
        <v>34.33</v>
      </c>
      <c r="H324" s="10">
        <v>18906600</v>
      </c>
      <c r="I324">
        <v>29.77</v>
      </c>
    </row>
    <row r="325" spans="3:9" ht="12.75">
      <c r="C325" s="8">
        <v>36833</v>
      </c>
      <c r="D325" s="9">
        <v>34.36</v>
      </c>
      <c r="E325" s="9">
        <v>35.09</v>
      </c>
      <c r="F325" s="9">
        <v>34.33</v>
      </c>
      <c r="G325" s="9">
        <v>35.09</v>
      </c>
      <c r="H325" s="10">
        <v>25234000</v>
      </c>
      <c r="I325">
        <v>29.57</v>
      </c>
    </row>
    <row r="326" spans="3:9" ht="12.75">
      <c r="C326" s="8">
        <v>36834</v>
      </c>
      <c r="D326" s="9">
        <v>35.2</v>
      </c>
      <c r="E326" s="9">
        <v>35.4</v>
      </c>
      <c r="F326" s="9">
        <v>34.78</v>
      </c>
      <c r="G326" s="9">
        <v>35.19</v>
      </c>
      <c r="H326" s="10">
        <v>20886500</v>
      </c>
      <c r="I326">
        <v>29.2</v>
      </c>
    </row>
    <row r="327" spans="3:9" ht="12.75">
      <c r="C327" s="8">
        <v>36837</v>
      </c>
      <c r="D327" s="9">
        <v>35.09</v>
      </c>
      <c r="E327" s="9">
        <v>35.22</v>
      </c>
      <c r="F327" s="9">
        <v>34.92</v>
      </c>
      <c r="G327" s="9">
        <v>35.12</v>
      </c>
      <c r="H327" s="10">
        <v>13419300</v>
      </c>
      <c r="I327">
        <v>28.81</v>
      </c>
    </row>
    <row r="328" spans="3:9" ht="12.75">
      <c r="C328" s="8">
        <v>36838</v>
      </c>
      <c r="D328" s="9">
        <v>35.02</v>
      </c>
      <c r="E328" s="9">
        <v>35.44</v>
      </c>
      <c r="F328" s="9">
        <v>35.02</v>
      </c>
      <c r="G328" s="9">
        <v>35.42</v>
      </c>
      <c r="H328" s="10">
        <v>15814700</v>
      </c>
      <c r="I328">
        <v>28.31</v>
      </c>
    </row>
    <row r="329" spans="3:9" ht="12.75">
      <c r="C329" s="8">
        <v>36839</v>
      </c>
      <c r="D329" s="9">
        <v>35.48</v>
      </c>
      <c r="E329" s="9">
        <v>35.6</v>
      </c>
      <c r="F329" s="9">
        <v>35.3</v>
      </c>
      <c r="G329" s="9">
        <v>35.32</v>
      </c>
      <c r="H329" s="10">
        <v>17046000</v>
      </c>
      <c r="I329">
        <v>28.33</v>
      </c>
    </row>
    <row r="330" spans="3:9" ht="12.75">
      <c r="C330" s="8">
        <v>36840</v>
      </c>
      <c r="D330" s="9">
        <v>35.42</v>
      </c>
      <c r="E330" s="9">
        <v>35.88</v>
      </c>
      <c r="F330" s="9">
        <v>35.4</v>
      </c>
      <c r="G330" s="9">
        <v>35.8</v>
      </c>
      <c r="H330" s="10">
        <v>14375300</v>
      </c>
      <c r="I330">
        <v>28.53</v>
      </c>
    </row>
    <row r="331" spans="3:9" ht="12.75">
      <c r="C331" s="8">
        <v>36841</v>
      </c>
      <c r="D331" s="9">
        <v>35.97</v>
      </c>
      <c r="E331" s="9">
        <v>36.25</v>
      </c>
      <c r="F331" s="9">
        <v>35.83</v>
      </c>
      <c r="G331" s="9">
        <v>36.25</v>
      </c>
      <c r="H331" s="10">
        <v>18832400</v>
      </c>
      <c r="I331">
        <v>29.24</v>
      </c>
    </row>
    <row r="332" spans="3:9" ht="12.75">
      <c r="C332" s="8">
        <v>36844</v>
      </c>
      <c r="D332" s="9">
        <v>36.25</v>
      </c>
      <c r="E332" s="9">
        <v>36.27</v>
      </c>
      <c r="F332" s="9">
        <v>35.95</v>
      </c>
      <c r="G332" s="9">
        <v>36.1</v>
      </c>
      <c r="H332" s="10">
        <v>14334400</v>
      </c>
      <c r="I332">
        <v>29.8</v>
      </c>
    </row>
    <row r="333" spans="3:9" ht="12.75">
      <c r="C333" s="8">
        <v>36845</v>
      </c>
      <c r="D333" s="9">
        <v>36.05</v>
      </c>
      <c r="E333" s="9">
        <v>36.24</v>
      </c>
      <c r="F333" s="9">
        <v>35.85</v>
      </c>
      <c r="G333" s="9">
        <v>36.1</v>
      </c>
      <c r="H333" s="10">
        <v>13142000</v>
      </c>
      <c r="I333">
        <v>29.84</v>
      </c>
    </row>
    <row r="334" spans="3:9" ht="12.75">
      <c r="C334" s="8">
        <v>36846</v>
      </c>
      <c r="D334" s="9">
        <v>36.28</v>
      </c>
      <c r="E334" s="9">
        <v>36.8</v>
      </c>
      <c r="F334" s="9">
        <v>36.1</v>
      </c>
      <c r="G334" s="9">
        <v>36.35</v>
      </c>
      <c r="H334" s="10">
        <v>18648200</v>
      </c>
      <c r="I334">
        <v>29.59</v>
      </c>
    </row>
    <row r="335" spans="3:9" ht="12.75">
      <c r="C335" s="8">
        <v>36847</v>
      </c>
      <c r="D335" s="9">
        <v>36.4</v>
      </c>
      <c r="E335" s="9">
        <v>36.86</v>
      </c>
      <c r="F335" s="9">
        <v>36.38</v>
      </c>
      <c r="G335" s="9">
        <v>36.83</v>
      </c>
      <c r="H335" s="10">
        <v>15703100</v>
      </c>
      <c r="I335">
        <v>29.4</v>
      </c>
    </row>
    <row r="336" spans="3:9" ht="12.75">
      <c r="C336" s="8">
        <v>36848</v>
      </c>
      <c r="D336" s="9">
        <v>36.83</v>
      </c>
      <c r="E336" s="9">
        <v>36.83</v>
      </c>
      <c r="F336" s="9">
        <v>35.94</v>
      </c>
      <c r="G336" s="9">
        <v>36.27</v>
      </c>
      <c r="H336" s="10">
        <v>21810500</v>
      </c>
      <c r="I336">
        <v>29.69</v>
      </c>
    </row>
    <row r="337" spans="3:9" ht="12.75">
      <c r="C337" s="8">
        <v>36851</v>
      </c>
      <c r="D337" s="9">
        <v>36.25</v>
      </c>
      <c r="E337" s="9">
        <v>36.27</v>
      </c>
      <c r="F337" s="9">
        <v>35.94</v>
      </c>
      <c r="G337" s="9">
        <v>36.09</v>
      </c>
      <c r="H337" s="10">
        <v>15358700</v>
      </c>
      <c r="I337">
        <v>29.51</v>
      </c>
    </row>
    <row r="338" spans="3:9" ht="12.75">
      <c r="C338" s="8">
        <v>36852</v>
      </c>
      <c r="D338" s="9">
        <v>35.97</v>
      </c>
      <c r="E338" s="9">
        <v>36.04</v>
      </c>
      <c r="F338" s="9">
        <v>35.49</v>
      </c>
      <c r="G338" s="9">
        <v>35.81</v>
      </c>
      <c r="H338" s="10">
        <v>21021100</v>
      </c>
      <c r="I338">
        <v>30.17</v>
      </c>
    </row>
    <row r="339" spans="3:9" ht="12.75">
      <c r="C339" s="8">
        <v>36853</v>
      </c>
      <c r="D339" s="9">
        <v>35.85</v>
      </c>
      <c r="E339" s="9">
        <v>36</v>
      </c>
      <c r="F339" s="9">
        <v>35.56</v>
      </c>
      <c r="G339" s="9">
        <v>35.64</v>
      </c>
      <c r="H339" s="10">
        <v>16805700</v>
      </c>
      <c r="I339">
        <v>30.62</v>
      </c>
    </row>
    <row r="340" spans="3:9" ht="12.75">
      <c r="C340" s="8">
        <v>36855</v>
      </c>
      <c r="D340" s="9">
        <v>35.6</v>
      </c>
      <c r="E340" s="9">
        <v>35.63</v>
      </c>
      <c r="F340" s="9">
        <v>35.44</v>
      </c>
      <c r="G340" s="9">
        <v>35.44</v>
      </c>
      <c r="H340" s="10">
        <v>7889900</v>
      </c>
      <c r="I340">
        <v>30.88</v>
      </c>
    </row>
    <row r="341" spans="3:9" ht="12.75">
      <c r="C341" s="8">
        <v>36858</v>
      </c>
      <c r="D341" s="9">
        <v>35.57</v>
      </c>
      <c r="E341" s="9">
        <v>35.73</v>
      </c>
      <c r="F341" s="9">
        <v>35.12</v>
      </c>
      <c r="G341" s="9">
        <v>35.3</v>
      </c>
      <c r="H341" s="10">
        <v>21630500</v>
      </c>
      <c r="I341">
        <v>31.79</v>
      </c>
    </row>
    <row r="342" spans="3:9" ht="12.75">
      <c r="C342" s="8">
        <v>36859</v>
      </c>
      <c r="D342" s="9">
        <v>35.3</v>
      </c>
      <c r="E342" s="9">
        <v>35.61</v>
      </c>
      <c r="F342" s="9">
        <v>35.3</v>
      </c>
      <c r="G342" s="9">
        <v>35.36</v>
      </c>
      <c r="H342" s="10">
        <v>23067400</v>
      </c>
      <c r="I342">
        <v>31.92</v>
      </c>
    </row>
    <row r="343" spans="3:9" ht="12.75">
      <c r="C343" s="8">
        <v>36860</v>
      </c>
      <c r="D343" s="9">
        <v>35.36</v>
      </c>
      <c r="E343" s="9">
        <v>36.02</v>
      </c>
      <c r="F343" s="9">
        <v>35.36</v>
      </c>
      <c r="G343" s="9">
        <v>36.02</v>
      </c>
      <c r="H343" s="10">
        <v>21709800</v>
      </c>
      <c r="I343">
        <v>31.87</v>
      </c>
    </row>
    <row r="344" spans="3:9" ht="12.75">
      <c r="C344" s="8">
        <v>36861</v>
      </c>
      <c r="D344" s="9">
        <v>35.85</v>
      </c>
      <c r="E344" s="9">
        <v>36.09</v>
      </c>
      <c r="F344" s="9">
        <v>35.75</v>
      </c>
      <c r="G344" s="9">
        <v>35.94</v>
      </c>
      <c r="H344" s="10">
        <v>15978300</v>
      </c>
      <c r="I344">
        <v>31.52</v>
      </c>
    </row>
    <row r="345" spans="3:9" ht="12.75">
      <c r="C345" s="8">
        <v>36862</v>
      </c>
      <c r="D345" s="9">
        <v>35.84</v>
      </c>
      <c r="E345" s="9">
        <v>36.03</v>
      </c>
      <c r="F345" s="9">
        <v>35.65</v>
      </c>
      <c r="G345" s="9">
        <v>35.83</v>
      </c>
      <c r="H345" s="10">
        <v>15164900</v>
      </c>
      <c r="I345">
        <v>31.81</v>
      </c>
    </row>
    <row r="346" spans="3:9" ht="12.75">
      <c r="C346" s="8">
        <v>36865</v>
      </c>
      <c r="D346" s="9">
        <v>35.65</v>
      </c>
      <c r="E346" s="9">
        <v>35.77</v>
      </c>
      <c r="F346" s="9">
        <v>35.59</v>
      </c>
      <c r="G346" s="9">
        <v>35.67</v>
      </c>
      <c r="H346" s="10">
        <v>11704500</v>
      </c>
      <c r="I346">
        <v>31.55</v>
      </c>
    </row>
    <row r="347" spans="3:9" ht="12.75">
      <c r="C347" s="8">
        <v>36866</v>
      </c>
      <c r="D347" s="9">
        <v>35.6</v>
      </c>
      <c r="E347" s="9">
        <v>35.65</v>
      </c>
      <c r="F347" s="9">
        <v>35.27</v>
      </c>
      <c r="G347" s="9">
        <v>35.31</v>
      </c>
      <c r="H347" s="10">
        <v>18764000</v>
      </c>
      <c r="I347">
        <v>31.7</v>
      </c>
    </row>
    <row r="348" spans="3:9" ht="12.75">
      <c r="C348" s="8">
        <v>36867</v>
      </c>
      <c r="D348" s="9">
        <v>35.65</v>
      </c>
      <c r="E348" s="9">
        <v>35.9</v>
      </c>
      <c r="F348" s="9">
        <v>35.54</v>
      </c>
      <c r="G348" s="9">
        <v>35.71</v>
      </c>
      <c r="H348" s="10">
        <v>16388600</v>
      </c>
      <c r="I348">
        <v>31.79</v>
      </c>
    </row>
    <row r="349" spans="3:9" ht="12.75">
      <c r="C349" s="8">
        <v>36868</v>
      </c>
      <c r="D349" s="9">
        <v>35.58</v>
      </c>
      <c r="E349" s="9">
        <v>36.09</v>
      </c>
      <c r="F349" s="9">
        <v>35.5</v>
      </c>
      <c r="G349" s="9">
        <v>36.02</v>
      </c>
      <c r="H349" s="10">
        <v>15881900</v>
      </c>
      <c r="I349">
        <v>32.09</v>
      </c>
    </row>
    <row r="350" spans="3:9" ht="12.75">
      <c r="C350" s="8">
        <v>36869</v>
      </c>
      <c r="D350" s="9">
        <v>36.15</v>
      </c>
      <c r="E350" s="9">
        <v>36.81</v>
      </c>
      <c r="F350" s="9">
        <v>36</v>
      </c>
      <c r="G350" s="9">
        <v>36.69</v>
      </c>
      <c r="H350" s="10">
        <v>32039000</v>
      </c>
      <c r="I350">
        <v>32.23</v>
      </c>
    </row>
    <row r="351" spans="3:9" ht="12.75">
      <c r="C351" s="8">
        <v>36872</v>
      </c>
      <c r="D351" s="9">
        <v>36.85</v>
      </c>
      <c r="E351" s="9">
        <v>37.52</v>
      </c>
      <c r="F351" s="9">
        <v>36.82</v>
      </c>
      <c r="G351" s="9">
        <v>37.48</v>
      </c>
      <c r="H351" s="10">
        <v>28195500</v>
      </c>
      <c r="I351">
        <v>31.53</v>
      </c>
    </row>
    <row r="352" spans="3:9" ht="12.75">
      <c r="C352" s="8">
        <v>36873</v>
      </c>
      <c r="D352" s="9">
        <v>37.39</v>
      </c>
      <c r="E352" s="9">
        <v>37.75</v>
      </c>
      <c r="F352" s="9">
        <v>37.18</v>
      </c>
      <c r="G352" s="9">
        <v>37.38</v>
      </c>
      <c r="H352" s="10">
        <v>26370400</v>
      </c>
      <c r="I352">
        <v>31.44</v>
      </c>
    </row>
    <row r="353" spans="3:9" ht="12.75">
      <c r="C353" s="8">
        <v>36874</v>
      </c>
      <c r="D353" s="9">
        <v>37.39</v>
      </c>
      <c r="E353" s="9">
        <v>37.51</v>
      </c>
      <c r="F353" s="9">
        <v>37.01</v>
      </c>
      <c r="G353" s="9">
        <v>37.39</v>
      </c>
      <c r="H353" s="10">
        <v>20391100</v>
      </c>
      <c r="I353">
        <v>31.58</v>
      </c>
    </row>
    <row r="354" spans="3:9" ht="12.75">
      <c r="C354" s="8">
        <v>36875</v>
      </c>
      <c r="D354" s="9">
        <v>37.3</v>
      </c>
      <c r="E354" s="9">
        <v>37.49</v>
      </c>
      <c r="F354" s="9">
        <v>37</v>
      </c>
      <c r="G354" s="9">
        <v>37.11</v>
      </c>
      <c r="H354" s="10">
        <v>23825700</v>
      </c>
      <c r="I354">
        <v>31.87</v>
      </c>
    </row>
    <row r="355" spans="3:9" ht="12.75">
      <c r="C355" s="8">
        <v>36876</v>
      </c>
      <c r="D355" s="9">
        <v>36.4</v>
      </c>
      <c r="E355" s="9">
        <v>37.09</v>
      </c>
      <c r="F355" s="9">
        <v>36.26</v>
      </c>
      <c r="G355" s="9">
        <v>36.75</v>
      </c>
      <c r="H355" s="10">
        <v>34996400</v>
      </c>
      <c r="I355">
        <v>31.55</v>
      </c>
    </row>
    <row r="356" spans="3:9" ht="12.75">
      <c r="C356" s="8">
        <v>36879</v>
      </c>
      <c r="D356" s="9">
        <v>36.92</v>
      </c>
      <c r="E356" s="9">
        <v>37.2</v>
      </c>
      <c r="F356" s="9">
        <v>36.92</v>
      </c>
      <c r="G356" s="9">
        <v>37.11</v>
      </c>
      <c r="H356" s="10">
        <v>17123800</v>
      </c>
      <c r="I356">
        <v>31.69</v>
      </c>
    </row>
    <row r="357" spans="3:9" ht="12.75">
      <c r="C357" s="8">
        <v>36880</v>
      </c>
      <c r="D357" s="9">
        <v>37.11</v>
      </c>
      <c r="E357" s="9">
        <v>37.24</v>
      </c>
      <c r="F357" s="9">
        <v>36.97</v>
      </c>
      <c r="G357" s="9">
        <v>37.17</v>
      </c>
      <c r="H357" s="10">
        <v>16388000</v>
      </c>
      <c r="I357">
        <v>31.9</v>
      </c>
    </row>
    <row r="358" spans="3:9" ht="12.75">
      <c r="C358" s="8">
        <v>36881</v>
      </c>
      <c r="D358" s="9">
        <v>36.77</v>
      </c>
      <c r="E358" s="9">
        <v>37.14</v>
      </c>
      <c r="F358" s="9">
        <v>36.66</v>
      </c>
      <c r="G358" s="9">
        <v>36.84</v>
      </c>
      <c r="H358" s="10">
        <v>17393600</v>
      </c>
      <c r="I358">
        <v>31.34</v>
      </c>
    </row>
    <row r="359" spans="3:9" ht="12.75">
      <c r="C359" s="8">
        <v>36882</v>
      </c>
      <c r="D359" s="9">
        <v>36.75</v>
      </c>
      <c r="E359" s="9">
        <v>36.95</v>
      </c>
      <c r="F359" s="9">
        <v>36.71</v>
      </c>
      <c r="G359" s="9">
        <v>36.77</v>
      </c>
      <c r="H359" s="10">
        <v>10598200</v>
      </c>
      <c r="I359">
        <v>31.72</v>
      </c>
    </row>
    <row r="360" spans="3:9" ht="12.75">
      <c r="C360" s="8">
        <v>36886</v>
      </c>
      <c r="D360" s="9">
        <v>36.85</v>
      </c>
      <c r="E360" s="9">
        <v>36.94</v>
      </c>
      <c r="F360" s="9">
        <v>36.57</v>
      </c>
      <c r="G360" s="9">
        <v>36.57</v>
      </c>
      <c r="H360" s="10">
        <v>9898700</v>
      </c>
      <c r="I360">
        <v>31.99</v>
      </c>
    </row>
    <row r="361" spans="3:9" ht="12.75">
      <c r="C361" s="8">
        <v>36887</v>
      </c>
      <c r="D361" s="9">
        <v>36.54</v>
      </c>
      <c r="E361" s="9">
        <v>36.85</v>
      </c>
      <c r="F361" s="9">
        <v>36.53</v>
      </c>
      <c r="G361" s="9">
        <v>36.69</v>
      </c>
      <c r="H361" s="10">
        <v>12817700</v>
      </c>
      <c r="I361">
        <v>32.32</v>
      </c>
    </row>
    <row r="362" spans="3:9" ht="12.75">
      <c r="C362" s="8">
        <v>36888</v>
      </c>
      <c r="D362" s="9">
        <v>36.57</v>
      </c>
      <c r="E362" s="9">
        <v>36.6</v>
      </c>
      <c r="F362" s="9">
        <v>36.42</v>
      </c>
      <c r="G362" s="9">
        <v>36.56</v>
      </c>
      <c r="H362" s="10">
        <v>11195100</v>
      </c>
      <c r="I362">
        <v>31.99</v>
      </c>
    </row>
    <row r="363" spans="3:9" ht="12.75">
      <c r="C363" s="8">
        <v>36889</v>
      </c>
      <c r="D363" s="9">
        <v>36.63</v>
      </c>
      <c r="E363" s="9">
        <v>36.83</v>
      </c>
      <c r="F363" s="9">
        <v>36.56</v>
      </c>
      <c r="G363" s="9">
        <v>36.6</v>
      </c>
      <c r="H363" s="10">
        <v>10461800</v>
      </c>
      <c r="I363">
        <v>32.02</v>
      </c>
    </row>
    <row r="364" spans="3:9" ht="12.75">
      <c r="C364" s="8">
        <v>36890</v>
      </c>
      <c r="D364" s="9">
        <v>36.65</v>
      </c>
      <c r="E364" s="9">
        <v>36.76</v>
      </c>
      <c r="F364" s="9">
        <v>36.4</v>
      </c>
      <c r="G364" s="9">
        <v>36.5</v>
      </c>
      <c r="H364" s="10">
        <v>13161700</v>
      </c>
      <c r="I364">
        <v>32.43</v>
      </c>
    </row>
    <row r="365" spans="3:9" ht="12.75">
      <c r="C365" s="8">
        <v>36893</v>
      </c>
      <c r="D365" s="9">
        <v>36.71</v>
      </c>
      <c r="E365" s="9">
        <v>36.89</v>
      </c>
      <c r="F365" s="9">
        <v>36.44</v>
      </c>
      <c r="G365" s="9">
        <v>36.59</v>
      </c>
      <c r="H365" s="10">
        <v>22229100</v>
      </c>
      <c r="I365">
        <v>32.43</v>
      </c>
    </row>
    <row r="366" spans="3:9" ht="12.75">
      <c r="C366" s="8">
        <v>36894</v>
      </c>
      <c r="D366" s="9">
        <v>36.6</v>
      </c>
      <c r="E366" s="9">
        <v>36.85</v>
      </c>
      <c r="F366" s="9">
        <v>36.12</v>
      </c>
      <c r="G366" s="9">
        <v>36.15</v>
      </c>
      <c r="H366" s="10">
        <v>18847600</v>
      </c>
      <c r="I366">
        <v>32.81</v>
      </c>
    </row>
    <row r="367" spans="3:9" ht="12.75">
      <c r="C367" s="8">
        <v>36895</v>
      </c>
      <c r="D367" s="9">
        <v>36.15</v>
      </c>
      <c r="E367" s="9">
        <v>36.34</v>
      </c>
      <c r="F367" s="9">
        <v>35.93</v>
      </c>
      <c r="G367" s="9">
        <v>35.93</v>
      </c>
      <c r="H367" s="10">
        <v>18957100</v>
      </c>
      <c r="I367">
        <v>32.55</v>
      </c>
    </row>
    <row r="368" spans="3:9" ht="12.75">
      <c r="C368" s="8">
        <v>36896</v>
      </c>
      <c r="D368" s="9">
        <v>36.03</v>
      </c>
      <c r="E368" s="9">
        <v>36.42</v>
      </c>
      <c r="F368" s="9">
        <v>35.94</v>
      </c>
      <c r="G368" s="9">
        <v>36.22</v>
      </c>
      <c r="H368" s="10">
        <v>19134500</v>
      </c>
      <c r="I368">
        <v>32.97</v>
      </c>
    </row>
    <row r="369" spans="3:9" ht="12.75">
      <c r="C369" s="8">
        <v>36897</v>
      </c>
      <c r="D369" s="9">
        <v>36.36</v>
      </c>
      <c r="E369" s="9">
        <v>36.37</v>
      </c>
      <c r="F369" s="9">
        <v>35.85</v>
      </c>
      <c r="G369" s="9">
        <v>36</v>
      </c>
      <c r="H369" s="10">
        <v>15004000</v>
      </c>
      <c r="I369">
        <v>32.92</v>
      </c>
    </row>
    <row r="370" spans="3:9" ht="12.75">
      <c r="C370" s="8">
        <v>36900</v>
      </c>
      <c r="D370" s="9">
        <v>35.88</v>
      </c>
      <c r="E370" s="9">
        <v>36.14</v>
      </c>
      <c r="F370" s="9">
        <v>35.73</v>
      </c>
      <c r="G370" s="9">
        <v>35.91</v>
      </c>
      <c r="H370" s="10">
        <v>16452500</v>
      </c>
      <c r="I370">
        <v>32.02</v>
      </c>
    </row>
    <row r="371" spans="3:9" ht="12.75">
      <c r="C371" s="8">
        <v>36901</v>
      </c>
      <c r="D371" s="9">
        <v>35.6</v>
      </c>
      <c r="E371" s="9">
        <v>35.73</v>
      </c>
      <c r="F371" s="9">
        <v>35.32</v>
      </c>
      <c r="G371" s="9">
        <v>35.4</v>
      </c>
      <c r="H371" s="10">
        <v>18909500</v>
      </c>
      <c r="I371">
        <v>32.32</v>
      </c>
    </row>
    <row r="372" spans="3:9" ht="12.75">
      <c r="C372" s="8">
        <v>36902</v>
      </c>
      <c r="D372" s="9">
        <v>35.43</v>
      </c>
      <c r="E372" s="9">
        <v>35.7</v>
      </c>
      <c r="F372" s="9">
        <v>35.1</v>
      </c>
      <c r="G372" s="9">
        <v>35.68</v>
      </c>
      <c r="H372" s="10">
        <v>22979500</v>
      </c>
      <c r="I372">
        <v>32.64</v>
      </c>
    </row>
    <row r="373" spans="3:9" ht="12.75">
      <c r="C373" s="8">
        <v>36903</v>
      </c>
      <c r="D373" s="9">
        <v>35.6</v>
      </c>
      <c r="E373" s="9">
        <v>35.64</v>
      </c>
      <c r="F373" s="9">
        <v>35.1</v>
      </c>
      <c r="G373" s="9">
        <v>35.23</v>
      </c>
      <c r="H373" s="10">
        <v>14432800</v>
      </c>
      <c r="I373">
        <v>32.17</v>
      </c>
    </row>
    <row r="374" spans="3:9" ht="12.75">
      <c r="C374" s="8">
        <v>36904</v>
      </c>
      <c r="D374" s="9">
        <v>35.36</v>
      </c>
      <c r="E374" s="9">
        <v>35.62</v>
      </c>
      <c r="F374" s="9">
        <v>35.27</v>
      </c>
      <c r="G374" s="9">
        <v>35.52</v>
      </c>
      <c r="H374" s="10">
        <v>14576900</v>
      </c>
      <c r="I374">
        <v>32.16</v>
      </c>
    </row>
    <row r="375" spans="3:9" ht="12.75">
      <c r="C375" s="8">
        <v>36908</v>
      </c>
      <c r="D375" s="9">
        <v>35.28</v>
      </c>
      <c r="E375" s="9">
        <v>35.98</v>
      </c>
      <c r="F375" s="9">
        <v>35.07</v>
      </c>
      <c r="G375" s="9">
        <v>35.96</v>
      </c>
      <c r="H375" s="10">
        <v>20237800</v>
      </c>
      <c r="I375">
        <v>30.86</v>
      </c>
    </row>
    <row r="376" spans="3:9" ht="12.75">
      <c r="C376" s="8">
        <v>36909</v>
      </c>
      <c r="D376" s="9">
        <v>35.82</v>
      </c>
      <c r="E376" s="9">
        <v>35.9</v>
      </c>
      <c r="F376" s="9">
        <v>35.41</v>
      </c>
      <c r="G376" s="9">
        <v>35.44</v>
      </c>
      <c r="H376" s="10">
        <v>12727900</v>
      </c>
      <c r="I376">
        <v>30.86</v>
      </c>
    </row>
    <row r="377" spans="3:9" ht="12.75">
      <c r="C377" s="8">
        <v>36910</v>
      </c>
      <c r="D377" s="9">
        <v>35.45</v>
      </c>
      <c r="E377" s="9">
        <v>35.7</v>
      </c>
      <c r="F377" s="9">
        <v>35.28</v>
      </c>
      <c r="G377" s="9">
        <v>35.37</v>
      </c>
      <c r="H377" s="10">
        <v>17902900</v>
      </c>
      <c r="I377">
        <v>30.48</v>
      </c>
    </row>
    <row r="378" spans="3:9" ht="12.75">
      <c r="C378" s="8">
        <v>36911</v>
      </c>
      <c r="D378" s="9">
        <v>35.8</v>
      </c>
      <c r="E378" s="9">
        <v>35.83</v>
      </c>
      <c r="F378" s="9">
        <v>35.11</v>
      </c>
      <c r="G378" s="9">
        <v>35.13</v>
      </c>
      <c r="H378" s="10">
        <v>28101200</v>
      </c>
      <c r="I378">
        <v>30.94</v>
      </c>
    </row>
    <row r="379" spans="3:9" ht="12.75">
      <c r="C379" s="8">
        <v>36914</v>
      </c>
      <c r="D379" s="9">
        <v>35.22</v>
      </c>
      <c r="E379" s="9">
        <v>35.7</v>
      </c>
      <c r="F379" s="9">
        <v>34.95</v>
      </c>
      <c r="G379" s="9">
        <v>35.26</v>
      </c>
      <c r="H379" s="10">
        <v>22686400</v>
      </c>
      <c r="I379">
        <v>30.66</v>
      </c>
    </row>
    <row r="380" spans="3:9" ht="12.75">
      <c r="C380" s="8">
        <v>36915</v>
      </c>
      <c r="D380" s="9">
        <v>35.65</v>
      </c>
      <c r="E380" s="9">
        <v>35.88</v>
      </c>
      <c r="F380" s="9">
        <v>35.57</v>
      </c>
      <c r="G380" s="9">
        <v>35.7</v>
      </c>
      <c r="H380" s="10">
        <v>21843600</v>
      </c>
      <c r="I380">
        <v>31.1</v>
      </c>
    </row>
    <row r="381" spans="3:9" ht="12.75">
      <c r="C381" s="8">
        <v>36916</v>
      </c>
      <c r="D381" s="9">
        <v>35.94</v>
      </c>
      <c r="E381" s="9">
        <v>36.1</v>
      </c>
      <c r="F381" s="9">
        <v>35.45</v>
      </c>
      <c r="G381" s="9">
        <v>35.49</v>
      </c>
      <c r="H381" s="10">
        <v>22038000</v>
      </c>
      <c r="I381">
        <v>30.55</v>
      </c>
    </row>
    <row r="382" spans="3:9" ht="12.75">
      <c r="C382" s="8">
        <v>36917</v>
      </c>
      <c r="D382" s="9">
        <v>35.6</v>
      </c>
      <c r="E382" s="9">
        <v>35.7</v>
      </c>
      <c r="F382" s="9">
        <v>35.37</v>
      </c>
      <c r="G382" s="9">
        <v>35.61</v>
      </c>
      <c r="H382" s="10">
        <v>18429400</v>
      </c>
      <c r="I382">
        <v>30.25</v>
      </c>
    </row>
    <row r="383" spans="3:9" ht="12.75">
      <c r="C383" s="8">
        <v>36918</v>
      </c>
      <c r="D383" s="9">
        <v>35.55</v>
      </c>
      <c r="E383" s="9">
        <v>35.77</v>
      </c>
      <c r="F383" s="9">
        <v>35.42</v>
      </c>
      <c r="G383" s="9">
        <v>35.75</v>
      </c>
      <c r="H383" s="10">
        <v>17750700</v>
      </c>
      <c r="I383">
        <v>30.45</v>
      </c>
    </row>
    <row r="384" spans="3:9" ht="12.75">
      <c r="C384" s="8">
        <v>36921</v>
      </c>
      <c r="D384" s="9">
        <v>35.95</v>
      </c>
      <c r="E384" s="9">
        <v>36.18</v>
      </c>
      <c r="F384" s="9">
        <v>35.9</v>
      </c>
      <c r="G384" s="9">
        <v>36.13</v>
      </c>
      <c r="H384" s="10">
        <v>17209600</v>
      </c>
      <c r="I384">
        <v>30.01</v>
      </c>
    </row>
    <row r="385" spans="3:9" ht="12.75">
      <c r="C385" s="8">
        <v>36922</v>
      </c>
      <c r="D385" s="9">
        <v>36</v>
      </c>
      <c r="E385" s="9">
        <v>36.38</v>
      </c>
      <c r="F385" s="9">
        <v>35.89</v>
      </c>
      <c r="G385" s="9">
        <v>36.28</v>
      </c>
      <c r="H385" s="10">
        <v>18612200</v>
      </c>
      <c r="I385">
        <v>29.87</v>
      </c>
    </row>
    <row r="386" spans="3:9" ht="12.75">
      <c r="C386" s="8">
        <v>36923</v>
      </c>
      <c r="D386" s="9">
        <v>36.18</v>
      </c>
      <c r="E386" s="9">
        <v>36.28</v>
      </c>
      <c r="F386" s="9">
        <v>36</v>
      </c>
      <c r="G386" s="9">
        <v>36.25</v>
      </c>
      <c r="H386" s="10">
        <v>13941500</v>
      </c>
      <c r="I386">
        <v>29.62</v>
      </c>
    </row>
    <row r="387" spans="3:9" ht="12.75">
      <c r="C387" s="8">
        <v>36924</v>
      </c>
      <c r="D387" s="9">
        <v>36.15</v>
      </c>
      <c r="E387" s="9">
        <v>36.15</v>
      </c>
      <c r="F387" s="9">
        <v>35.93</v>
      </c>
      <c r="G387" s="9">
        <v>36.07</v>
      </c>
      <c r="H387" s="10">
        <v>13180900</v>
      </c>
      <c r="I387">
        <v>29.73</v>
      </c>
    </row>
    <row r="388" spans="3:9" ht="12.75">
      <c r="C388" s="8">
        <v>36925</v>
      </c>
      <c r="D388" s="9">
        <v>36.02</v>
      </c>
      <c r="E388" s="9">
        <v>36.33</v>
      </c>
      <c r="F388" s="9">
        <v>36.02</v>
      </c>
      <c r="G388" s="9">
        <v>36.25</v>
      </c>
      <c r="H388" s="10">
        <v>17661500</v>
      </c>
      <c r="I388">
        <v>29.43</v>
      </c>
    </row>
    <row r="389" spans="3:9" ht="12.75">
      <c r="C389" s="8">
        <v>36928</v>
      </c>
      <c r="D389" s="9">
        <v>36.05</v>
      </c>
      <c r="E389" s="9">
        <v>36.36</v>
      </c>
      <c r="F389" s="9">
        <v>36.05</v>
      </c>
      <c r="G389" s="9">
        <v>36.23</v>
      </c>
      <c r="H389" s="10">
        <v>13847800</v>
      </c>
      <c r="I389">
        <v>29.6</v>
      </c>
    </row>
    <row r="390" spans="3:9" ht="12.75">
      <c r="C390" s="8">
        <v>36929</v>
      </c>
      <c r="D390" s="9">
        <v>36.28</v>
      </c>
      <c r="E390" s="9">
        <v>36.53</v>
      </c>
      <c r="F390" s="9">
        <v>36.2</v>
      </c>
      <c r="G390" s="9">
        <v>36.43</v>
      </c>
      <c r="H390" s="10">
        <v>17573200</v>
      </c>
      <c r="I390">
        <v>29.79</v>
      </c>
    </row>
    <row r="391" spans="3:9" ht="12.75">
      <c r="C391" s="8">
        <v>36930</v>
      </c>
      <c r="D391" s="9">
        <v>36.32</v>
      </c>
      <c r="E391" s="9">
        <v>36.36</v>
      </c>
      <c r="F391" s="9">
        <v>35.87</v>
      </c>
      <c r="G391" s="9">
        <v>36.09</v>
      </c>
      <c r="H391" s="10">
        <v>19199600</v>
      </c>
      <c r="I391">
        <v>29.7</v>
      </c>
    </row>
    <row r="392" spans="3:9" ht="12.75">
      <c r="C392" s="8">
        <v>36931</v>
      </c>
      <c r="D392" s="9">
        <v>36.17</v>
      </c>
      <c r="E392" s="9">
        <v>36.24</v>
      </c>
      <c r="F392" s="9">
        <v>36.01</v>
      </c>
      <c r="G392" s="9">
        <v>36.05</v>
      </c>
      <c r="H392" s="10">
        <v>12948300</v>
      </c>
      <c r="I392">
        <v>29.59</v>
      </c>
    </row>
    <row r="393" spans="3:9" ht="12.75">
      <c r="C393" s="8">
        <v>36932</v>
      </c>
      <c r="D393" s="9">
        <v>36</v>
      </c>
      <c r="E393" s="9">
        <v>36.47</v>
      </c>
      <c r="F393" s="9">
        <v>35.95</v>
      </c>
      <c r="G393" s="9">
        <v>36.23</v>
      </c>
      <c r="H393" s="10">
        <v>16082100</v>
      </c>
      <c r="I393">
        <v>29.55</v>
      </c>
    </row>
    <row r="394" spans="3:9" ht="12.75">
      <c r="C394" s="8">
        <v>36935</v>
      </c>
      <c r="D394" s="9">
        <v>36.23</v>
      </c>
      <c r="E394" s="9">
        <v>36.4</v>
      </c>
      <c r="F394" s="9">
        <v>36.2</v>
      </c>
      <c r="G394" s="9">
        <v>36.32</v>
      </c>
      <c r="H394" s="10">
        <v>10485300</v>
      </c>
      <c r="I394">
        <v>29.44</v>
      </c>
    </row>
    <row r="395" spans="3:9" ht="12.75">
      <c r="C395" s="8">
        <v>36936</v>
      </c>
      <c r="D395" s="9">
        <v>36.27</v>
      </c>
      <c r="E395" s="9">
        <v>36.61</v>
      </c>
      <c r="F395" s="9">
        <v>36.25</v>
      </c>
      <c r="G395" s="9">
        <v>36.39</v>
      </c>
      <c r="H395" s="10">
        <v>15600300</v>
      </c>
      <c r="I395">
        <v>29.36</v>
      </c>
    </row>
    <row r="396" spans="3:9" ht="12.75">
      <c r="C396" s="8">
        <v>36937</v>
      </c>
      <c r="D396" s="9">
        <v>36.26</v>
      </c>
      <c r="E396" s="9">
        <v>36.34</v>
      </c>
      <c r="F396" s="9">
        <v>36.06</v>
      </c>
      <c r="G396" s="9">
        <v>36.22</v>
      </c>
      <c r="H396" s="10">
        <v>13504500</v>
      </c>
      <c r="I396">
        <v>29.06</v>
      </c>
    </row>
    <row r="397" spans="3:9" ht="12.75">
      <c r="C397" s="8">
        <v>36938</v>
      </c>
      <c r="D397" s="9">
        <v>36.13</v>
      </c>
      <c r="E397" s="9">
        <v>36.4</v>
      </c>
      <c r="F397" s="9">
        <v>36.02</v>
      </c>
      <c r="G397" s="9">
        <v>36.03</v>
      </c>
      <c r="H397" s="10">
        <v>16210200</v>
      </c>
      <c r="I397">
        <v>28.85</v>
      </c>
    </row>
    <row r="398" spans="3:9" ht="12.75">
      <c r="C398" s="8">
        <v>36939</v>
      </c>
      <c r="D398" s="9">
        <v>36.06</v>
      </c>
      <c r="E398" s="9">
        <v>36.06</v>
      </c>
      <c r="F398" s="9">
        <v>35.69</v>
      </c>
      <c r="G398" s="9">
        <v>35.88</v>
      </c>
      <c r="H398" s="10">
        <v>22154500</v>
      </c>
      <c r="I398">
        <v>29.12</v>
      </c>
    </row>
    <row r="399" spans="3:9" ht="12.75">
      <c r="C399" s="8">
        <v>36943</v>
      </c>
      <c r="D399" s="9">
        <v>35.59</v>
      </c>
      <c r="E399" s="9">
        <v>35.91</v>
      </c>
      <c r="F399" s="9">
        <v>35.34</v>
      </c>
      <c r="G399" s="9">
        <v>35.35</v>
      </c>
      <c r="H399" s="10">
        <v>21579300</v>
      </c>
      <c r="I399">
        <v>28.47</v>
      </c>
    </row>
    <row r="400" spans="3:9" ht="12.75">
      <c r="C400" s="8">
        <v>36944</v>
      </c>
      <c r="D400" s="9">
        <v>35.15</v>
      </c>
      <c r="E400" s="9">
        <v>35.37</v>
      </c>
      <c r="F400" s="9">
        <v>35.12</v>
      </c>
      <c r="G400" s="9">
        <v>35.27</v>
      </c>
      <c r="H400" s="10">
        <v>19486700</v>
      </c>
      <c r="I400">
        <v>28.32</v>
      </c>
    </row>
    <row r="401" spans="3:9" ht="12.75">
      <c r="C401" s="8">
        <v>36945</v>
      </c>
      <c r="D401" s="9">
        <v>35.1</v>
      </c>
      <c r="E401" s="9">
        <v>35.61</v>
      </c>
      <c r="F401" s="9">
        <v>35.05</v>
      </c>
      <c r="G401" s="9">
        <v>35.55</v>
      </c>
      <c r="H401" s="10">
        <v>16036000</v>
      </c>
      <c r="I401">
        <v>28.14</v>
      </c>
    </row>
    <row r="402" spans="3:9" ht="12.75">
      <c r="C402" s="8">
        <v>36946</v>
      </c>
      <c r="D402" s="9">
        <v>35.55</v>
      </c>
      <c r="E402" s="9">
        <v>35.7</v>
      </c>
      <c r="F402" s="9">
        <v>35.41</v>
      </c>
      <c r="G402" s="9">
        <v>35.62</v>
      </c>
      <c r="H402" s="10">
        <v>14245300</v>
      </c>
      <c r="I402">
        <v>27.88</v>
      </c>
    </row>
    <row r="403" spans="3:9" ht="12.75">
      <c r="C403" s="8">
        <v>36949</v>
      </c>
      <c r="D403" s="9">
        <v>35.42</v>
      </c>
      <c r="E403" s="9">
        <v>35.48</v>
      </c>
      <c r="F403" s="9">
        <v>35.14</v>
      </c>
      <c r="G403" s="9">
        <v>35.2</v>
      </c>
      <c r="H403" s="10">
        <v>18632100</v>
      </c>
      <c r="I403">
        <v>27.93</v>
      </c>
    </row>
    <row r="404" spans="3:9" ht="12.75">
      <c r="C404" s="8">
        <v>36950</v>
      </c>
      <c r="D404" s="9">
        <v>35.27</v>
      </c>
      <c r="E404" s="9">
        <v>35.39</v>
      </c>
      <c r="F404" s="9">
        <v>35.15</v>
      </c>
      <c r="G404" s="9">
        <v>35.22</v>
      </c>
      <c r="H404" s="10">
        <v>16205500</v>
      </c>
      <c r="I404">
        <v>28.28</v>
      </c>
    </row>
    <row r="405" spans="3:9" ht="12.75">
      <c r="C405" s="8">
        <v>36951</v>
      </c>
      <c r="D405" s="9">
        <v>35.08</v>
      </c>
      <c r="E405" s="9">
        <v>35.69</v>
      </c>
      <c r="F405" s="9">
        <v>35.06</v>
      </c>
      <c r="G405" s="9">
        <v>35.6</v>
      </c>
      <c r="H405" s="10">
        <v>17742100</v>
      </c>
      <c r="I405">
        <v>28.24</v>
      </c>
    </row>
    <row r="406" spans="3:9" ht="12.75">
      <c r="C406" s="8">
        <v>36952</v>
      </c>
      <c r="D406" s="9">
        <v>35.74</v>
      </c>
      <c r="E406" s="9">
        <v>35.83</v>
      </c>
      <c r="F406" s="9">
        <v>35.45</v>
      </c>
      <c r="G406" s="9">
        <v>35.55</v>
      </c>
      <c r="H406" s="10">
        <v>17962800</v>
      </c>
      <c r="I406">
        <v>27.81</v>
      </c>
    </row>
    <row r="407" spans="3:9" ht="12.75">
      <c r="C407" s="8">
        <v>36953</v>
      </c>
      <c r="D407" s="9">
        <v>35.82</v>
      </c>
      <c r="E407" s="9">
        <v>36.23</v>
      </c>
      <c r="F407" s="9">
        <v>35.72</v>
      </c>
      <c r="G407" s="9">
        <v>36.12</v>
      </c>
      <c r="H407" s="10">
        <v>20328400</v>
      </c>
      <c r="I407">
        <v>27.47</v>
      </c>
    </row>
    <row r="408" spans="3:9" ht="12.75">
      <c r="C408" s="8">
        <v>36956</v>
      </c>
      <c r="D408" s="9">
        <v>36.17</v>
      </c>
      <c r="E408" s="9">
        <v>36.28</v>
      </c>
      <c r="F408" s="9">
        <v>36.05</v>
      </c>
      <c r="G408" s="9">
        <v>36.13</v>
      </c>
      <c r="H408" s="10">
        <v>12287100</v>
      </c>
      <c r="I408">
        <v>27.56</v>
      </c>
    </row>
    <row r="409" spans="3:9" ht="12.75">
      <c r="C409" s="8">
        <v>36957</v>
      </c>
      <c r="D409" s="9">
        <v>36.03</v>
      </c>
      <c r="E409" s="9">
        <v>36.21</v>
      </c>
      <c r="F409" s="9">
        <v>36.01</v>
      </c>
      <c r="G409" s="9">
        <v>36.06</v>
      </c>
      <c r="H409" s="10">
        <v>12023100</v>
      </c>
      <c r="I409">
        <v>27.7</v>
      </c>
    </row>
    <row r="410" spans="3:9" ht="12.75">
      <c r="C410" s="8">
        <v>36958</v>
      </c>
      <c r="D410" s="9">
        <v>35.88</v>
      </c>
      <c r="E410" s="9">
        <v>36.11</v>
      </c>
      <c r="F410" s="9">
        <v>35.7</v>
      </c>
      <c r="G410" s="9">
        <v>35.74</v>
      </c>
      <c r="H410" s="10">
        <v>15552300</v>
      </c>
      <c r="I410">
        <v>27.54</v>
      </c>
    </row>
    <row r="411" spans="3:9" ht="12.75">
      <c r="C411" s="8">
        <v>36959</v>
      </c>
      <c r="D411" s="9">
        <v>35.85</v>
      </c>
      <c r="E411" s="9">
        <v>36.23</v>
      </c>
      <c r="F411" s="9">
        <v>35.8</v>
      </c>
      <c r="G411" s="9">
        <v>36.13</v>
      </c>
      <c r="H411" s="10">
        <v>15612000</v>
      </c>
      <c r="I411">
        <v>27.36</v>
      </c>
    </row>
    <row r="412" spans="3:9" ht="12.75">
      <c r="C412" s="8">
        <v>36960</v>
      </c>
      <c r="D412" s="9">
        <v>36.03</v>
      </c>
      <c r="E412" s="9">
        <v>36.14</v>
      </c>
      <c r="F412" s="9">
        <v>35.75</v>
      </c>
      <c r="G412" s="9">
        <v>35.82</v>
      </c>
      <c r="H412" s="10">
        <v>13175700</v>
      </c>
      <c r="I412">
        <v>27.73</v>
      </c>
    </row>
    <row r="413" spans="3:9" ht="12.75">
      <c r="C413" s="8">
        <v>36963</v>
      </c>
      <c r="D413" s="9">
        <v>35.8</v>
      </c>
      <c r="E413" s="9">
        <v>36.22</v>
      </c>
      <c r="F413" s="9">
        <v>35.78</v>
      </c>
      <c r="G413" s="9">
        <v>36.22</v>
      </c>
      <c r="H413" s="10">
        <v>17319100</v>
      </c>
      <c r="I413">
        <v>28.23</v>
      </c>
    </row>
    <row r="414" spans="3:9" ht="12.75">
      <c r="C414" s="8">
        <v>36964</v>
      </c>
      <c r="D414" s="9">
        <v>36.28</v>
      </c>
      <c r="E414" s="9">
        <v>36.48</v>
      </c>
      <c r="F414" s="9">
        <v>36</v>
      </c>
      <c r="G414" s="9">
        <v>36</v>
      </c>
      <c r="H414" s="10">
        <v>17383800</v>
      </c>
      <c r="I414">
        <v>27.25</v>
      </c>
    </row>
    <row r="415" spans="3:9" ht="12.75">
      <c r="C415" s="8">
        <v>36965</v>
      </c>
      <c r="D415" s="9">
        <v>35.81</v>
      </c>
      <c r="E415" s="9">
        <v>36.12</v>
      </c>
      <c r="F415" s="9">
        <v>35.48</v>
      </c>
      <c r="G415" s="9">
        <v>35.61</v>
      </c>
      <c r="H415" s="10">
        <v>17691300</v>
      </c>
      <c r="I415">
        <v>26.64</v>
      </c>
    </row>
    <row r="416" spans="3:9" ht="12.75">
      <c r="C416" s="8">
        <v>36966</v>
      </c>
      <c r="D416" s="9">
        <v>35.65</v>
      </c>
      <c r="E416" s="9">
        <v>35.71</v>
      </c>
      <c r="F416" s="9">
        <v>35.27</v>
      </c>
      <c r="G416" s="9">
        <v>35.37</v>
      </c>
      <c r="H416" s="10">
        <v>14730400</v>
      </c>
      <c r="I416">
        <v>26.71</v>
      </c>
    </row>
    <row r="417" spans="3:9" ht="12.75">
      <c r="C417" s="8">
        <v>36967</v>
      </c>
      <c r="D417" s="9">
        <v>35.41</v>
      </c>
      <c r="E417" s="9">
        <v>35.88</v>
      </c>
      <c r="F417" s="9">
        <v>35.28</v>
      </c>
      <c r="G417" s="9">
        <v>35.88</v>
      </c>
      <c r="H417" s="10">
        <v>42768400</v>
      </c>
      <c r="I417">
        <v>27.15</v>
      </c>
    </row>
    <row r="418" spans="3:9" ht="12.75">
      <c r="C418" s="8">
        <v>36970</v>
      </c>
      <c r="D418" s="9">
        <v>35.73</v>
      </c>
      <c r="E418" s="9">
        <v>36.12</v>
      </c>
      <c r="F418" s="9">
        <v>35.48</v>
      </c>
      <c r="G418" s="9">
        <v>36.01</v>
      </c>
      <c r="H418" s="10">
        <v>17066200</v>
      </c>
      <c r="I418">
        <v>27.49</v>
      </c>
    </row>
    <row r="419" spans="3:9" ht="12.75">
      <c r="C419" s="8">
        <v>36971</v>
      </c>
      <c r="D419" s="9">
        <v>36</v>
      </c>
      <c r="E419" s="9">
        <v>36.19</v>
      </c>
      <c r="F419" s="9">
        <v>35.42</v>
      </c>
      <c r="G419" s="9">
        <v>35.5</v>
      </c>
      <c r="H419" s="10">
        <v>18172900</v>
      </c>
      <c r="I419">
        <v>26.93</v>
      </c>
    </row>
    <row r="420" spans="3:9" ht="12.75">
      <c r="C420" s="8">
        <v>36972</v>
      </c>
      <c r="D420" s="9">
        <v>35.5</v>
      </c>
      <c r="E420" s="9">
        <v>35.82</v>
      </c>
      <c r="F420" s="9">
        <v>35.38</v>
      </c>
      <c r="G420" s="9">
        <v>35.5</v>
      </c>
      <c r="H420" s="10">
        <v>22454500</v>
      </c>
      <c r="I420">
        <v>26.99</v>
      </c>
    </row>
    <row r="421" spans="3:9" ht="12.75">
      <c r="C421" s="8">
        <v>36973</v>
      </c>
      <c r="D421" s="9">
        <v>35.83</v>
      </c>
      <c r="E421" s="9">
        <v>36.1</v>
      </c>
      <c r="F421" s="9">
        <v>35.71</v>
      </c>
      <c r="G421" s="9">
        <v>35.73</v>
      </c>
      <c r="H421" s="10">
        <v>17984800</v>
      </c>
      <c r="I421">
        <v>26.94</v>
      </c>
    </row>
    <row r="422" spans="3:9" ht="12.75">
      <c r="C422" s="8">
        <v>36977</v>
      </c>
      <c r="D422" s="9">
        <v>35.9</v>
      </c>
      <c r="E422" s="9">
        <v>36.19</v>
      </c>
      <c r="F422" s="9">
        <v>35.87</v>
      </c>
      <c r="G422" s="9">
        <v>35.97</v>
      </c>
      <c r="H422" s="10">
        <v>14165300</v>
      </c>
      <c r="I422">
        <v>27.25</v>
      </c>
    </row>
    <row r="423" spans="3:9" ht="12.75">
      <c r="C423" s="8">
        <v>36978</v>
      </c>
      <c r="D423" s="9">
        <v>35.82</v>
      </c>
      <c r="E423" s="9">
        <v>35.97</v>
      </c>
      <c r="F423" s="9">
        <v>35.43</v>
      </c>
      <c r="G423" s="9">
        <v>35.53</v>
      </c>
      <c r="H423" s="10">
        <v>18153600</v>
      </c>
      <c r="I423">
        <v>27.24</v>
      </c>
    </row>
    <row r="424" spans="3:9" ht="12.75">
      <c r="C424" s="8">
        <v>36979</v>
      </c>
      <c r="D424" s="9">
        <v>35.6</v>
      </c>
      <c r="E424" s="9">
        <v>36.22</v>
      </c>
      <c r="F424" s="9">
        <v>35.59</v>
      </c>
      <c r="G424" s="9">
        <v>36.2</v>
      </c>
      <c r="H424" s="10">
        <v>19137900</v>
      </c>
      <c r="I424">
        <v>27.46</v>
      </c>
    </row>
    <row r="425" spans="3:9" ht="12.75">
      <c r="C425" s="8">
        <v>36980</v>
      </c>
      <c r="D425" s="9">
        <v>36.1</v>
      </c>
      <c r="E425" s="9">
        <v>36.15</v>
      </c>
      <c r="F425" s="9">
        <v>35.96</v>
      </c>
      <c r="G425" s="9">
        <v>36.06</v>
      </c>
      <c r="H425" s="10">
        <v>17149200</v>
      </c>
      <c r="I425">
        <v>27.59</v>
      </c>
    </row>
    <row r="426" spans="3:9" ht="12.75">
      <c r="C426" s="8">
        <v>36981</v>
      </c>
      <c r="D426" s="9">
        <v>36.18</v>
      </c>
      <c r="E426" s="9">
        <v>36.22</v>
      </c>
      <c r="F426" s="9">
        <v>35.45</v>
      </c>
      <c r="G426" s="9">
        <v>35.47</v>
      </c>
      <c r="H426" s="10">
        <v>20718800</v>
      </c>
      <c r="I426">
        <v>27.79</v>
      </c>
    </row>
    <row r="427" spans="3:9" ht="12.75">
      <c r="C427" s="8">
        <v>36984</v>
      </c>
      <c r="D427" s="9">
        <v>35.52</v>
      </c>
      <c r="E427" s="9">
        <v>35.53</v>
      </c>
      <c r="F427" s="9">
        <v>35.02</v>
      </c>
      <c r="G427" s="9">
        <v>35.24</v>
      </c>
      <c r="H427" s="10">
        <v>20584500</v>
      </c>
      <c r="I427">
        <v>27.67</v>
      </c>
    </row>
    <row r="428" spans="3:9" ht="12.75">
      <c r="C428" s="8">
        <v>36985</v>
      </c>
      <c r="D428" s="9">
        <v>35.22</v>
      </c>
      <c r="E428" s="9">
        <v>35.5</v>
      </c>
      <c r="F428" s="9">
        <v>35.17</v>
      </c>
      <c r="G428" s="9">
        <v>35.5</v>
      </c>
      <c r="H428" s="10">
        <v>15926500</v>
      </c>
      <c r="I428">
        <v>27.62</v>
      </c>
    </row>
    <row r="429" spans="3:9" ht="12.75">
      <c r="C429" s="8">
        <v>36986</v>
      </c>
      <c r="D429" s="9">
        <v>35.58</v>
      </c>
      <c r="E429" s="9">
        <v>35.73</v>
      </c>
      <c r="F429" s="9">
        <v>35.44</v>
      </c>
      <c r="G429" s="9">
        <v>35.5</v>
      </c>
      <c r="H429" s="10">
        <v>13934200</v>
      </c>
      <c r="I429">
        <v>27.32</v>
      </c>
    </row>
    <row r="430" spans="3:9" ht="12.75">
      <c r="C430" s="8">
        <v>36987</v>
      </c>
      <c r="D430" s="9">
        <v>35.58</v>
      </c>
      <c r="E430" s="9">
        <v>35.85</v>
      </c>
      <c r="F430" s="9">
        <v>35.51</v>
      </c>
      <c r="G430" s="9">
        <v>35.78</v>
      </c>
      <c r="H430" s="10">
        <v>14381100</v>
      </c>
      <c r="I430">
        <v>27.03</v>
      </c>
    </row>
    <row r="431" spans="3:9" ht="12.75">
      <c r="C431" s="8">
        <v>36988</v>
      </c>
      <c r="D431" s="9">
        <v>35.7</v>
      </c>
      <c r="E431" s="9">
        <v>35.96</v>
      </c>
      <c r="F431" s="9">
        <v>35.67</v>
      </c>
      <c r="G431" s="9">
        <v>35.74</v>
      </c>
      <c r="H431" s="10">
        <v>17180300</v>
      </c>
      <c r="I431">
        <v>27.11</v>
      </c>
    </row>
    <row r="432" spans="3:9" ht="12.75">
      <c r="C432" s="8">
        <v>36991</v>
      </c>
      <c r="D432" s="9">
        <v>35.76</v>
      </c>
      <c r="E432" s="9">
        <v>35.94</v>
      </c>
      <c r="F432" s="9">
        <v>35.72</v>
      </c>
      <c r="G432" s="9">
        <v>35.82</v>
      </c>
      <c r="H432" s="10">
        <v>11558000</v>
      </c>
      <c r="I432">
        <v>27.2</v>
      </c>
    </row>
    <row r="433" spans="3:9" ht="12.75">
      <c r="C433" s="8">
        <v>36992</v>
      </c>
      <c r="D433" s="9">
        <v>35.67</v>
      </c>
      <c r="E433" s="9">
        <v>36.3</v>
      </c>
      <c r="F433" s="9">
        <v>35.46</v>
      </c>
      <c r="G433" s="9">
        <v>36.09</v>
      </c>
      <c r="H433" s="10">
        <v>19463700</v>
      </c>
      <c r="I433">
        <v>27.16</v>
      </c>
    </row>
    <row r="434" spans="3:9" ht="12.75">
      <c r="C434" s="8">
        <v>36993</v>
      </c>
      <c r="D434" s="9">
        <v>36.05</v>
      </c>
      <c r="E434" s="9">
        <v>36.22</v>
      </c>
      <c r="F434" s="9">
        <v>35.54</v>
      </c>
      <c r="G434" s="9">
        <v>35.64</v>
      </c>
      <c r="H434" s="10">
        <v>20304400</v>
      </c>
      <c r="I434">
        <v>27.67</v>
      </c>
    </row>
    <row r="435" spans="3:9" ht="12.75">
      <c r="C435" s="8">
        <v>36994</v>
      </c>
      <c r="D435" s="9">
        <v>35.73</v>
      </c>
      <c r="E435" s="9">
        <v>36.18</v>
      </c>
      <c r="F435" s="9">
        <v>35.4</v>
      </c>
      <c r="G435" s="9">
        <v>35.5</v>
      </c>
      <c r="H435" s="10">
        <v>25111400</v>
      </c>
      <c r="I435">
        <v>27.57</v>
      </c>
    </row>
    <row r="436" spans="3:9" ht="12.75">
      <c r="C436" s="8">
        <v>36995</v>
      </c>
      <c r="D436" s="9">
        <v>35.82</v>
      </c>
      <c r="E436" s="9">
        <v>36.49</v>
      </c>
      <c r="F436" s="9">
        <v>35.75</v>
      </c>
      <c r="G436" s="9">
        <v>35.75</v>
      </c>
      <c r="H436" s="10">
        <v>41834600</v>
      </c>
      <c r="I436">
        <v>27.35</v>
      </c>
    </row>
    <row r="437" spans="3:9" ht="12.75">
      <c r="C437" s="8">
        <v>36998</v>
      </c>
      <c r="D437" s="9">
        <v>35.75</v>
      </c>
      <c r="E437" s="9">
        <v>36.38</v>
      </c>
      <c r="F437" s="9">
        <v>35.75</v>
      </c>
      <c r="G437" s="9">
        <v>36</v>
      </c>
      <c r="H437" s="10">
        <v>27441600</v>
      </c>
      <c r="I437">
        <v>27.8</v>
      </c>
    </row>
    <row r="438" spans="3:9" ht="12.75">
      <c r="C438" s="8">
        <v>36999</v>
      </c>
      <c r="D438" s="9">
        <v>36.25</v>
      </c>
      <c r="E438" s="9">
        <v>36.32</v>
      </c>
      <c r="F438" s="9">
        <v>35.9</v>
      </c>
      <c r="G438" s="9">
        <v>36</v>
      </c>
      <c r="H438" s="10">
        <v>20234200</v>
      </c>
      <c r="I438">
        <v>27.64</v>
      </c>
    </row>
    <row r="439" spans="3:9" ht="12.75">
      <c r="C439" s="8">
        <v>37000</v>
      </c>
      <c r="D439" s="9">
        <v>35.85</v>
      </c>
      <c r="E439" s="9">
        <v>36.01</v>
      </c>
      <c r="F439" s="9">
        <v>35.35</v>
      </c>
      <c r="G439" s="9">
        <v>35.52</v>
      </c>
      <c r="H439" s="10">
        <v>23659100</v>
      </c>
      <c r="I439">
        <v>28.06</v>
      </c>
    </row>
    <row r="440" spans="3:9" ht="12.75">
      <c r="C440" s="8">
        <v>37001</v>
      </c>
      <c r="D440" s="9">
        <v>35.8</v>
      </c>
      <c r="E440" s="9">
        <v>36.13</v>
      </c>
      <c r="F440" s="9">
        <v>35.62</v>
      </c>
      <c r="G440" s="9">
        <v>36.12</v>
      </c>
      <c r="H440" s="10">
        <v>19190600</v>
      </c>
      <c r="I440">
        <v>27.72</v>
      </c>
    </row>
    <row r="441" spans="3:9" ht="12.75">
      <c r="C441" s="8">
        <v>37002</v>
      </c>
      <c r="D441" s="9">
        <v>36</v>
      </c>
      <c r="E441" s="9">
        <v>36.31</v>
      </c>
      <c r="F441" s="9">
        <v>35.68</v>
      </c>
      <c r="G441" s="9">
        <v>36.1</v>
      </c>
      <c r="H441" s="10">
        <v>19826000</v>
      </c>
      <c r="I441">
        <v>28.09</v>
      </c>
    </row>
    <row r="442" spans="3:9" ht="12.75">
      <c r="C442" s="8">
        <v>37005</v>
      </c>
      <c r="D442" s="9">
        <v>36.35</v>
      </c>
      <c r="E442" s="9">
        <v>36.47</v>
      </c>
      <c r="F442" s="9">
        <v>36.15</v>
      </c>
      <c r="G442" s="9">
        <v>36.38</v>
      </c>
      <c r="H442" s="10">
        <v>16665900</v>
      </c>
      <c r="I442">
        <v>28.86</v>
      </c>
    </row>
    <row r="443" spans="3:9" ht="12.75">
      <c r="C443" s="8">
        <v>37006</v>
      </c>
      <c r="D443" s="9">
        <v>36.4</v>
      </c>
      <c r="E443" s="9">
        <v>36.6</v>
      </c>
      <c r="F443" s="9">
        <v>36.16</v>
      </c>
      <c r="G443" s="9">
        <v>36.18</v>
      </c>
      <c r="H443" s="10">
        <v>17945700</v>
      </c>
      <c r="I443">
        <v>28.93</v>
      </c>
    </row>
    <row r="444" spans="3:9" ht="12.75">
      <c r="C444" s="8">
        <v>37007</v>
      </c>
      <c r="D444" s="9">
        <v>36.05</v>
      </c>
      <c r="E444" s="9">
        <v>36.49</v>
      </c>
      <c r="F444" s="9">
        <v>35.94</v>
      </c>
      <c r="G444" s="9">
        <v>36.4</v>
      </c>
      <c r="H444" s="10">
        <v>17673400</v>
      </c>
      <c r="I444">
        <v>29.36</v>
      </c>
    </row>
    <row r="445" spans="3:9" ht="12.75">
      <c r="C445" s="8">
        <v>37008</v>
      </c>
      <c r="D445" s="9">
        <v>36.08</v>
      </c>
      <c r="E445" s="9">
        <v>36.44</v>
      </c>
      <c r="F445" s="9">
        <v>35.62</v>
      </c>
      <c r="G445" s="9">
        <v>35.67</v>
      </c>
      <c r="H445" s="10">
        <v>21905700</v>
      </c>
      <c r="I445">
        <v>29.5</v>
      </c>
    </row>
    <row r="446" spans="3:9" ht="12.75">
      <c r="C446" s="8">
        <v>37009</v>
      </c>
      <c r="D446" s="9">
        <v>35.82</v>
      </c>
      <c r="E446" s="9">
        <v>36.22</v>
      </c>
      <c r="F446" s="9">
        <v>35.61</v>
      </c>
      <c r="G446" s="9">
        <v>36.2</v>
      </c>
      <c r="H446" s="10">
        <v>23407900</v>
      </c>
      <c r="I446">
        <v>29.53</v>
      </c>
    </row>
    <row r="447" spans="3:9" ht="12.75">
      <c r="C447" s="8">
        <v>37012</v>
      </c>
      <c r="D447" s="9">
        <v>36.08</v>
      </c>
      <c r="E447" s="9">
        <v>36.34</v>
      </c>
      <c r="F447" s="9">
        <v>36.05</v>
      </c>
      <c r="G447" s="9">
        <v>36.25</v>
      </c>
      <c r="H447" s="10">
        <v>13760300</v>
      </c>
      <c r="I447">
        <v>29.46</v>
      </c>
    </row>
    <row r="448" spans="3:9" ht="12.75">
      <c r="C448" s="8">
        <v>37013</v>
      </c>
      <c r="D448" s="9">
        <v>36.1</v>
      </c>
      <c r="E448" s="9">
        <v>36.15</v>
      </c>
      <c r="F448" s="9">
        <v>35.77</v>
      </c>
      <c r="G448" s="9">
        <v>36.1</v>
      </c>
      <c r="H448" s="10">
        <v>26362200</v>
      </c>
      <c r="I448">
        <v>29.34</v>
      </c>
    </row>
    <row r="449" spans="3:9" ht="12.75">
      <c r="C449" s="8">
        <v>37014</v>
      </c>
      <c r="D449" s="9">
        <v>36.11</v>
      </c>
      <c r="E449" s="9">
        <v>36.27</v>
      </c>
      <c r="F449" s="9">
        <v>35.88</v>
      </c>
      <c r="G449" s="9">
        <v>36.2</v>
      </c>
      <c r="H449" s="10">
        <v>18072900</v>
      </c>
      <c r="I449">
        <v>28.56</v>
      </c>
    </row>
    <row r="450" spans="3:9" ht="12.75">
      <c r="C450" s="8">
        <v>37015</v>
      </c>
      <c r="D450" s="9">
        <v>36.15</v>
      </c>
      <c r="E450" s="9">
        <v>36.23</v>
      </c>
      <c r="F450" s="9">
        <v>35.73</v>
      </c>
      <c r="G450" s="9">
        <v>35.85</v>
      </c>
      <c r="H450" s="10">
        <v>14924500</v>
      </c>
      <c r="I450">
        <v>29.09</v>
      </c>
    </row>
    <row r="451" spans="3:9" ht="12.75">
      <c r="C451" s="8">
        <v>37016</v>
      </c>
      <c r="D451" s="9">
        <v>35.82</v>
      </c>
      <c r="E451" s="9">
        <v>36.05</v>
      </c>
      <c r="F451" s="9">
        <v>35.8</v>
      </c>
      <c r="G451" s="9">
        <v>35.85</v>
      </c>
      <c r="H451" s="10">
        <v>17857700</v>
      </c>
      <c r="I451">
        <v>28.62</v>
      </c>
    </row>
    <row r="452" spans="3:9" ht="12.75">
      <c r="C452" s="8">
        <v>37019</v>
      </c>
      <c r="D452" s="9">
        <v>35.84</v>
      </c>
      <c r="E452" s="9">
        <v>36.23</v>
      </c>
      <c r="F452" s="9">
        <v>35.83</v>
      </c>
      <c r="G452" s="9">
        <v>36.23</v>
      </c>
      <c r="H452" s="10">
        <v>14586300</v>
      </c>
      <c r="I452">
        <v>29.1</v>
      </c>
    </row>
    <row r="453" spans="3:9" ht="12.75">
      <c r="C453" s="8">
        <v>37020</v>
      </c>
      <c r="D453" s="9">
        <v>36.06</v>
      </c>
      <c r="E453" s="9">
        <v>36.19</v>
      </c>
      <c r="F453" s="9">
        <v>35.72</v>
      </c>
      <c r="G453" s="9">
        <v>35.83</v>
      </c>
      <c r="H453" s="10">
        <v>18040900</v>
      </c>
      <c r="I453">
        <v>29.33</v>
      </c>
    </row>
    <row r="454" spans="3:9" ht="12.75">
      <c r="C454" s="8">
        <v>37021</v>
      </c>
      <c r="D454" s="9">
        <v>35.9</v>
      </c>
      <c r="E454" s="9">
        <v>36.21</v>
      </c>
      <c r="F454" s="9">
        <v>35.67</v>
      </c>
      <c r="G454" s="9">
        <v>36.19</v>
      </c>
      <c r="H454" s="10">
        <v>15190700</v>
      </c>
      <c r="I454">
        <v>30.05</v>
      </c>
    </row>
    <row r="455" spans="3:9" ht="12.75">
      <c r="C455" s="8">
        <v>37022</v>
      </c>
      <c r="D455" s="9">
        <v>36.17</v>
      </c>
      <c r="E455" s="9">
        <v>36.31</v>
      </c>
      <c r="F455" s="9">
        <v>35.81</v>
      </c>
      <c r="G455" s="9">
        <v>35.87</v>
      </c>
      <c r="H455" s="10">
        <v>16027900</v>
      </c>
      <c r="I455">
        <v>29.9</v>
      </c>
    </row>
    <row r="456" spans="3:9" ht="12.75">
      <c r="C456" s="8">
        <v>37023</v>
      </c>
      <c r="D456" s="9">
        <v>35.87</v>
      </c>
      <c r="E456" s="9">
        <v>36.07</v>
      </c>
      <c r="F456" s="9">
        <v>35.56</v>
      </c>
      <c r="G456" s="9">
        <v>35.7</v>
      </c>
      <c r="H456" s="10">
        <v>18241000</v>
      </c>
      <c r="I456">
        <v>30.4</v>
      </c>
    </row>
    <row r="457" spans="3:9" ht="12.75">
      <c r="C457" s="8">
        <v>37026</v>
      </c>
      <c r="D457" s="9">
        <v>35.85</v>
      </c>
      <c r="E457" s="9">
        <v>36.25</v>
      </c>
      <c r="F457" s="9">
        <v>35.8</v>
      </c>
      <c r="G457" s="9">
        <v>36.24</v>
      </c>
      <c r="H457" s="10">
        <v>15510300</v>
      </c>
      <c r="I457">
        <v>30.57</v>
      </c>
    </row>
    <row r="458" spans="3:9" ht="12.75">
      <c r="C458" s="8">
        <v>37027</v>
      </c>
      <c r="D458" s="9">
        <v>36.1</v>
      </c>
      <c r="E458" s="9">
        <v>36.47</v>
      </c>
      <c r="F458" s="9">
        <v>36.03</v>
      </c>
      <c r="G458" s="9">
        <v>36.46</v>
      </c>
      <c r="H458" s="10">
        <v>14821200</v>
      </c>
      <c r="I458">
        <v>30.2</v>
      </c>
    </row>
    <row r="459" spans="3:9" ht="12.75">
      <c r="C459" s="8">
        <v>37028</v>
      </c>
      <c r="D459" s="9">
        <v>36.5</v>
      </c>
      <c r="E459" s="9">
        <v>37</v>
      </c>
      <c r="F459" s="9">
        <v>36.48</v>
      </c>
      <c r="G459" s="9">
        <v>36.9</v>
      </c>
      <c r="H459" s="10">
        <v>23330600</v>
      </c>
      <c r="I459">
        <v>30.4</v>
      </c>
    </row>
    <row r="460" spans="3:9" ht="12.75">
      <c r="C460" s="8">
        <v>37029</v>
      </c>
      <c r="D460" s="9">
        <v>36.9</v>
      </c>
      <c r="E460" s="9">
        <v>36.97</v>
      </c>
      <c r="F460" s="9">
        <v>36.69</v>
      </c>
      <c r="G460" s="9">
        <v>36.92</v>
      </c>
      <c r="H460" s="10">
        <v>13872800</v>
      </c>
      <c r="I460">
        <v>29.9</v>
      </c>
    </row>
    <row r="461" spans="3:9" ht="12.75">
      <c r="C461" s="8">
        <v>37030</v>
      </c>
      <c r="D461" s="9">
        <v>36.95</v>
      </c>
      <c r="E461" s="9">
        <v>37.07</v>
      </c>
      <c r="F461" s="9">
        <v>36.85</v>
      </c>
      <c r="G461" s="9">
        <v>37</v>
      </c>
      <c r="H461" s="10">
        <v>16921500</v>
      </c>
      <c r="I461">
        <v>30.02</v>
      </c>
    </row>
    <row r="462" spans="3:9" ht="12.75">
      <c r="C462" s="8">
        <v>37033</v>
      </c>
      <c r="D462" s="9">
        <v>36.83</v>
      </c>
      <c r="E462" s="9">
        <v>37.34</v>
      </c>
      <c r="F462" s="9">
        <v>36.83</v>
      </c>
      <c r="G462" s="9">
        <v>37.18</v>
      </c>
      <c r="H462" s="10">
        <v>15170300</v>
      </c>
      <c r="I462">
        <v>29.97</v>
      </c>
    </row>
    <row r="463" spans="3:9" ht="12.75">
      <c r="C463" s="8">
        <v>37034</v>
      </c>
      <c r="D463" s="9">
        <v>37.02</v>
      </c>
      <c r="E463" s="9">
        <v>37.25</v>
      </c>
      <c r="F463" s="9">
        <v>37</v>
      </c>
      <c r="G463" s="9">
        <v>37.07</v>
      </c>
      <c r="H463" s="10">
        <v>13396300</v>
      </c>
      <c r="I463">
        <v>29.54</v>
      </c>
    </row>
    <row r="464" spans="3:9" ht="12.75">
      <c r="C464" s="8">
        <v>37035</v>
      </c>
      <c r="D464" s="9">
        <v>37</v>
      </c>
      <c r="E464" s="9">
        <v>37.09</v>
      </c>
      <c r="F464" s="9">
        <v>36.76</v>
      </c>
      <c r="G464" s="9">
        <v>36.86</v>
      </c>
      <c r="H464" s="10">
        <v>12197000</v>
      </c>
      <c r="I464">
        <v>29.67</v>
      </c>
    </row>
    <row r="465" spans="3:9" ht="12.75">
      <c r="C465" s="8">
        <v>37036</v>
      </c>
      <c r="D465" s="9">
        <v>37.02</v>
      </c>
      <c r="E465" s="9">
        <v>37.1</v>
      </c>
      <c r="F465" s="9">
        <v>36.83</v>
      </c>
      <c r="G465" s="9">
        <v>36.94</v>
      </c>
      <c r="H465" s="10">
        <v>10943400</v>
      </c>
      <c r="I465">
        <v>29.88</v>
      </c>
    </row>
    <row r="466" spans="3:9" ht="12.75">
      <c r="C466" s="8">
        <v>37037</v>
      </c>
      <c r="D466" s="9">
        <v>36.92</v>
      </c>
      <c r="E466" s="9">
        <v>36.98</v>
      </c>
      <c r="F466" s="9">
        <v>36.86</v>
      </c>
      <c r="G466" s="9">
        <v>36.88</v>
      </c>
      <c r="H466" s="10">
        <v>8513400</v>
      </c>
      <c r="I466">
        <v>29.55</v>
      </c>
    </row>
    <row r="467" spans="3:9" ht="12.75">
      <c r="C467" s="8">
        <v>37041</v>
      </c>
      <c r="D467" s="9">
        <v>36.88</v>
      </c>
      <c r="E467" s="9">
        <v>36.91</v>
      </c>
      <c r="F467" s="9">
        <v>36.46</v>
      </c>
      <c r="G467" s="9">
        <v>36.48</v>
      </c>
      <c r="H467" s="10">
        <v>20204200</v>
      </c>
      <c r="I467">
        <v>29.82</v>
      </c>
    </row>
    <row r="468" spans="3:9" ht="12.75">
      <c r="C468" s="8">
        <v>37042</v>
      </c>
      <c r="D468" s="9">
        <v>36.48</v>
      </c>
      <c r="E468" s="9">
        <v>37.01</v>
      </c>
      <c r="F468" s="9">
        <v>36.48</v>
      </c>
      <c r="G468" s="9">
        <v>36.93</v>
      </c>
      <c r="H468" s="10">
        <v>14898200</v>
      </c>
      <c r="I468">
        <v>29.63</v>
      </c>
    </row>
    <row r="469" spans="3:9" ht="12.75">
      <c r="C469" s="8">
        <v>37043</v>
      </c>
      <c r="D469" s="9">
        <v>36.84</v>
      </c>
      <c r="E469" s="9">
        <v>36.97</v>
      </c>
      <c r="F469" s="9">
        <v>36.81</v>
      </c>
      <c r="G469" s="9">
        <v>36.9</v>
      </c>
      <c r="H469" s="10">
        <v>19726200</v>
      </c>
      <c r="I469">
        <v>28.98</v>
      </c>
    </row>
    <row r="470" spans="3:9" ht="12.75">
      <c r="C470" s="8">
        <v>37044</v>
      </c>
      <c r="D470" s="9">
        <v>36.8</v>
      </c>
      <c r="E470" s="9">
        <v>36.96</v>
      </c>
      <c r="F470" s="9">
        <v>36.65</v>
      </c>
      <c r="G470" s="9">
        <v>36.7</v>
      </c>
      <c r="H470" s="10">
        <v>11988700</v>
      </c>
      <c r="I470">
        <v>28.15</v>
      </c>
    </row>
    <row r="471" spans="3:9" ht="12.75">
      <c r="C471" s="8">
        <v>37047</v>
      </c>
      <c r="D471" s="9">
        <v>36.65</v>
      </c>
      <c r="E471" s="9">
        <v>36.83</v>
      </c>
      <c r="F471" s="9">
        <v>36.57</v>
      </c>
      <c r="G471" s="9">
        <v>36.61</v>
      </c>
      <c r="H471" s="10">
        <v>11998000</v>
      </c>
      <c r="I471">
        <v>28.26</v>
      </c>
    </row>
    <row r="472" spans="3:9" ht="12.75">
      <c r="C472" s="8">
        <v>37048</v>
      </c>
      <c r="D472" s="9">
        <v>36.77</v>
      </c>
      <c r="E472" s="9">
        <v>37.13</v>
      </c>
      <c r="F472" s="9">
        <v>36.74</v>
      </c>
      <c r="G472" s="9">
        <v>36.84</v>
      </c>
      <c r="H472" s="10">
        <v>17090900</v>
      </c>
      <c r="I472">
        <v>28.32</v>
      </c>
    </row>
    <row r="473" spans="3:9" ht="12.75">
      <c r="C473" s="8">
        <v>37049</v>
      </c>
      <c r="D473" s="9">
        <v>36.98</v>
      </c>
      <c r="E473" s="9">
        <v>37.05</v>
      </c>
      <c r="F473" s="9">
        <v>36.8</v>
      </c>
      <c r="G473" s="9">
        <v>36.8</v>
      </c>
      <c r="H473" s="10">
        <v>12785400</v>
      </c>
      <c r="I473">
        <v>28.45</v>
      </c>
    </row>
    <row r="474" spans="3:9" ht="12.75">
      <c r="C474" s="8">
        <v>37050</v>
      </c>
      <c r="D474" s="9">
        <v>36.75</v>
      </c>
      <c r="E474" s="9">
        <v>36.84</v>
      </c>
      <c r="F474" s="9">
        <v>36.52</v>
      </c>
      <c r="G474" s="9">
        <v>36.79</v>
      </c>
      <c r="H474" s="10">
        <v>11781300</v>
      </c>
      <c r="I474">
        <v>28.42</v>
      </c>
    </row>
    <row r="475" spans="3:9" ht="12.75">
      <c r="C475" s="8">
        <v>37051</v>
      </c>
      <c r="D475" s="9">
        <v>36.78</v>
      </c>
      <c r="E475" s="9">
        <v>36.95</v>
      </c>
      <c r="F475" s="9">
        <v>36.36</v>
      </c>
      <c r="G475" s="9">
        <v>36.63</v>
      </c>
      <c r="H475" s="10">
        <v>13645700</v>
      </c>
      <c r="I475">
        <v>28.45</v>
      </c>
    </row>
    <row r="476" spans="3:9" ht="12.75">
      <c r="C476" s="8">
        <v>37054</v>
      </c>
      <c r="D476" s="9">
        <v>36.62</v>
      </c>
      <c r="E476" s="9">
        <v>36.86</v>
      </c>
      <c r="F476" s="9">
        <v>36.52</v>
      </c>
      <c r="G476" s="9">
        <v>36.55</v>
      </c>
      <c r="H476" s="10">
        <v>14034500</v>
      </c>
      <c r="I476">
        <v>28.72</v>
      </c>
    </row>
    <row r="477" spans="3:9" ht="12.75">
      <c r="C477" s="8">
        <v>37055</v>
      </c>
      <c r="D477" s="9">
        <v>36.5</v>
      </c>
      <c r="E477" s="9">
        <v>36.69</v>
      </c>
      <c r="F477" s="9">
        <v>36.36</v>
      </c>
      <c r="G477" s="9">
        <v>36.41</v>
      </c>
      <c r="H477" s="10">
        <v>14794400</v>
      </c>
      <c r="I477">
        <v>28.04</v>
      </c>
    </row>
    <row r="478" spans="3:9" ht="12.75">
      <c r="C478" s="8">
        <v>37056</v>
      </c>
      <c r="D478" s="9">
        <v>36.45</v>
      </c>
      <c r="E478" s="9">
        <v>36.59</v>
      </c>
      <c r="F478" s="9">
        <v>36.17</v>
      </c>
      <c r="G478" s="9">
        <v>36.32</v>
      </c>
      <c r="H478" s="10">
        <v>17995200</v>
      </c>
      <c r="I478">
        <v>28.42</v>
      </c>
    </row>
    <row r="479" spans="3:9" ht="12.75">
      <c r="C479" s="8">
        <v>37057</v>
      </c>
      <c r="D479" s="9">
        <v>36.27</v>
      </c>
      <c r="E479" s="9">
        <v>36.44</v>
      </c>
      <c r="F479" s="9">
        <v>36.06</v>
      </c>
      <c r="G479" s="9">
        <v>36.11</v>
      </c>
      <c r="H479" s="10">
        <v>16058800</v>
      </c>
      <c r="I479">
        <v>28.37</v>
      </c>
    </row>
    <row r="480" spans="3:9" ht="12.75">
      <c r="C480" s="8">
        <v>37058</v>
      </c>
      <c r="D480" s="9">
        <v>36.43</v>
      </c>
      <c r="E480" s="9">
        <v>36.65</v>
      </c>
      <c r="F480" s="9">
        <v>36.09</v>
      </c>
      <c r="G480" s="9">
        <v>36.5</v>
      </c>
      <c r="H480" s="10">
        <v>35257600</v>
      </c>
      <c r="I480">
        <v>27.4</v>
      </c>
    </row>
    <row r="481" spans="3:9" ht="12.75">
      <c r="C481" s="8">
        <v>37061</v>
      </c>
      <c r="D481" s="9">
        <v>36.32</v>
      </c>
      <c r="E481" s="9">
        <v>36.41</v>
      </c>
      <c r="F481" s="9">
        <v>36.21</v>
      </c>
      <c r="G481" s="9">
        <v>36.28</v>
      </c>
      <c r="H481" s="10">
        <v>16094400</v>
      </c>
      <c r="I481">
        <v>27.18</v>
      </c>
    </row>
    <row r="482" spans="3:9" ht="12.75">
      <c r="C482" s="8">
        <v>37062</v>
      </c>
      <c r="D482" s="9">
        <v>36.33</v>
      </c>
      <c r="E482" s="9">
        <v>36.4</v>
      </c>
      <c r="F482" s="9">
        <v>36.15</v>
      </c>
      <c r="G482" s="9">
        <v>36.15</v>
      </c>
      <c r="H482" s="10">
        <v>21996400</v>
      </c>
      <c r="I482">
        <v>26.68</v>
      </c>
    </row>
    <row r="483" spans="3:9" ht="12.75">
      <c r="C483" s="8">
        <v>37063</v>
      </c>
      <c r="D483" s="9">
        <v>36.2</v>
      </c>
      <c r="E483" s="9">
        <v>36.34</v>
      </c>
      <c r="F483" s="9">
        <v>35.68</v>
      </c>
      <c r="G483" s="9">
        <v>35.72</v>
      </c>
      <c r="H483" s="10">
        <v>29200400</v>
      </c>
      <c r="I483">
        <v>26.97</v>
      </c>
    </row>
    <row r="484" spans="3:9" ht="12.75">
      <c r="C484" s="8">
        <v>37064</v>
      </c>
      <c r="D484" s="9">
        <v>35.5</v>
      </c>
      <c r="E484" s="9">
        <v>35.63</v>
      </c>
      <c r="F484" s="9">
        <v>34.52</v>
      </c>
      <c r="G484" s="9">
        <v>34.66</v>
      </c>
      <c r="H484" s="10">
        <v>48926900</v>
      </c>
      <c r="I484">
        <v>26.93</v>
      </c>
    </row>
    <row r="485" spans="3:9" ht="12.75">
      <c r="C485" s="8">
        <v>37065</v>
      </c>
      <c r="D485" s="9">
        <v>34.75</v>
      </c>
      <c r="E485" s="9">
        <v>35.07</v>
      </c>
      <c r="F485" s="9">
        <v>34.15</v>
      </c>
      <c r="G485" s="9">
        <v>34.78</v>
      </c>
      <c r="H485" s="10">
        <v>67540496</v>
      </c>
      <c r="I485">
        <v>26.73</v>
      </c>
    </row>
    <row r="486" spans="3:9" ht="12.75">
      <c r="C486" s="8">
        <v>37068</v>
      </c>
      <c r="D486" s="9">
        <v>34.72</v>
      </c>
      <c r="E486" s="9">
        <v>34.86</v>
      </c>
      <c r="F486" s="9">
        <v>34.59</v>
      </c>
      <c r="G486" s="9">
        <v>34.61</v>
      </c>
      <c r="H486" s="10">
        <v>23402900</v>
      </c>
      <c r="I486">
        <v>26.73</v>
      </c>
    </row>
    <row r="487" spans="3:9" ht="12.75">
      <c r="C487" s="8">
        <v>37069</v>
      </c>
      <c r="D487" s="9">
        <v>34.84</v>
      </c>
      <c r="E487" s="9">
        <v>35.2</v>
      </c>
      <c r="F487" s="9">
        <v>34.72</v>
      </c>
      <c r="G487" s="9">
        <v>35.15</v>
      </c>
      <c r="H487" s="10">
        <v>28127300</v>
      </c>
      <c r="I487">
        <v>26.35</v>
      </c>
    </row>
    <row r="488" spans="3:9" ht="12.75">
      <c r="C488" s="8">
        <v>37070</v>
      </c>
      <c r="D488" s="9">
        <v>35.18</v>
      </c>
      <c r="E488" s="9">
        <v>35.38</v>
      </c>
      <c r="F488" s="9">
        <v>34.99</v>
      </c>
      <c r="G488" s="9">
        <v>35</v>
      </c>
      <c r="H488" s="10">
        <v>21079600</v>
      </c>
      <c r="I488">
        <v>26.47</v>
      </c>
    </row>
    <row r="489" spans="3:9" ht="12.75">
      <c r="C489" s="8">
        <v>37071</v>
      </c>
      <c r="D489" s="9">
        <v>35</v>
      </c>
      <c r="E489" s="9">
        <v>35.31</v>
      </c>
      <c r="F489" s="9">
        <v>34.55</v>
      </c>
      <c r="G489" s="9">
        <v>34.65</v>
      </c>
      <c r="H489" s="10">
        <v>33225600</v>
      </c>
      <c r="I489">
        <v>27.12</v>
      </c>
    </row>
    <row r="490" ht="12.75"/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I523"/>
  <sheetViews>
    <sheetView workbookViewId="0" topLeftCell="Y1">
      <selection activeCell="AE7" sqref="AE7"/>
    </sheetView>
  </sheetViews>
  <sheetFormatPr defaultColWidth="9.140625" defaultRowHeight="12.75"/>
  <cols>
    <col min="1" max="1" width="7.140625" style="47" customWidth="1"/>
    <col min="2" max="5" width="5.8515625" style="47" customWidth="1"/>
    <col min="6" max="6" width="7.00390625" style="56" customWidth="1"/>
    <col min="7" max="7" width="5.140625" style="47" customWidth="1"/>
    <col min="8" max="8" width="5.28125" style="47" customWidth="1"/>
    <col min="9" max="9" width="5.7109375" style="47" customWidth="1"/>
    <col min="10" max="10" width="6.28125" style="47" customWidth="1"/>
    <col min="11" max="11" width="7.57421875" style="47" customWidth="1"/>
    <col min="12" max="12" width="7.00390625" style="47" customWidth="1"/>
    <col min="13" max="13" width="8.140625" style="47" customWidth="1"/>
    <col min="14" max="14" width="4.28125" style="47" customWidth="1"/>
    <col min="15" max="15" width="5.140625" style="47" customWidth="1"/>
    <col min="16" max="16" width="5.7109375" style="47" customWidth="1"/>
    <col min="17" max="19" width="5.140625" style="47" customWidth="1"/>
    <col min="20" max="20" width="7.57421875" style="47" customWidth="1"/>
    <col min="21" max="22" width="4.28125" style="47" customWidth="1"/>
    <col min="23" max="23" width="6.28125" style="47" customWidth="1"/>
    <col min="24" max="24" width="5.8515625" style="47" customWidth="1"/>
    <col min="25" max="25" width="5.7109375" style="47" customWidth="1"/>
    <col min="26" max="26" width="3.421875" style="47" customWidth="1"/>
    <col min="27" max="27" width="4.00390625" style="47" customWidth="1"/>
    <col min="28" max="28" width="3.421875" style="28" customWidth="1"/>
    <col min="29" max="29" width="9.7109375" style="28" customWidth="1"/>
    <col min="30" max="30" width="7.8515625" style="28" customWidth="1"/>
    <col min="31" max="31" width="11.00390625" style="28" customWidth="1"/>
  </cols>
  <sheetData>
    <row r="1" spans="1:30" ht="12.75">
      <c r="A1" s="16" t="s">
        <v>32</v>
      </c>
      <c r="B1" s="17" t="s">
        <v>33</v>
      </c>
      <c r="C1" s="17" t="s">
        <v>34</v>
      </c>
      <c r="D1" s="17" t="s">
        <v>35</v>
      </c>
      <c r="E1" s="17" t="s">
        <v>36</v>
      </c>
      <c r="F1" s="54" t="s">
        <v>37</v>
      </c>
      <c r="G1" s="102" t="s">
        <v>3</v>
      </c>
      <c r="H1" s="102" t="s">
        <v>4</v>
      </c>
      <c r="I1" s="18" t="s">
        <v>5</v>
      </c>
      <c r="J1" s="18" t="s">
        <v>6</v>
      </c>
      <c r="K1" s="19" t="s">
        <v>7</v>
      </c>
      <c r="L1" s="19" t="s">
        <v>8</v>
      </c>
      <c r="M1" s="19" t="s">
        <v>9</v>
      </c>
      <c r="N1" s="20" t="s">
        <v>10</v>
      </c>
      <c r="O1" s="20" t="s">
        <v>11</v>
      </c>
      <c r="P1" s="21" t="s">
        <v>12</v>
      </c>
      <c r="Q1" s="30">
        <f>AD1-36</f>
        <v>447</v>
      </c>
      <c r="R1" s="23">
        <f>INDEX($I$1:$I$1000,$Q1)</f>
        <v>0</v>
      </c>
      <c r="S1" s="23">
        <f>INDEX($J$1:$J$1000,$Q1)</f>
        <v>0.10999999999999943</v>
      </c>
      <c r="T1" s="24">
        <f>INDEX($A$1:$A$1000,$Q1)</f>
        <v>37020</v>
      </c>
      <c r="U1" s="23">
        <f>INDEX($N$1:$N$1000,$Q1)</f>
        <v>0.06342709248912633</v>
      </c>
      <c r="V1" s="23">
        <f>INDEX($O$1:$O$1000,$Q1)</f>
        <v>0.08432819713901676</v>
      </c>
      <c r="W1" s="23">
        <f>INDEX($P$1:$P$1000,$Q1)/(U1+V1)</f>
        <v>-0.14145757287263563</v>
      </c>
      <c r="X1" s="23">
        <f>INDEX($E$1:$E$1000,$Q1)</f>
        <v>35.83</v>
      </c>
      <c r="Y1" s="103">
        <f>INDEX($F$1:$F$1000,$Q1)/1000</f>
        <v>18040.9</v>
      </c>
      <c r="Z1" s="104">
        <f>AE22</f>
        <v>0.3</v>
      </c>
      <c r="AA1" s="104">
        <f>-AE22</f>
        <v>-0.3</v>
      </c>
      <c r="AB1" s="25"/>
      <c r="AC1" s="51" t="s">
        <v>39</v>
      </c>
      <c r="AD1" s="52">
        <f>COUNT(DATA!G8:DATA!G1000)+1</f>
        <v>483</v>
      </c>
    </row>
    <row r="2" spans="1:31" ht="12.75">
      <c r="A2" s="16">
        <f>DATA!C8</f>
        <v>36375</v>
      </c>
      <c r="B2" s="53">
        <f>DATA!D8</f>
        <v>28.46</v>
      </c>
      <c r="C2" s="53">
        <f>DATA!E8</f>
        <v>28.6</v>
      </c>
      <c r="D2" s="53">
        <f>DATA!F8</f>
        <v>27.8</v>
      </c>
      <c r="E2" s="53">
        <f>DATA!G8</f>
        <v>28.48</v>
      </c>
      <c r="F2" s="55">
        <f>DATA!H8</f>
        <v>15046700</v>
      </c>
      <c r="G2" s="102"/>
      <c r="H2" s="102"/>
      <c r="I2" s="18">
        <v>0</v>
      </c>
      <c r="J2" s="18">
        <v>0</v>
      </c>
      <c r="K2" s="19">
        <f>(1-$AE$25)*$I2*IF($AE$7="yes",$F2,1)</f>
        <v>0</v>
      </c>
      <c r="L2" s="19">
        <f>IF($AE$7="yes",(1-$AE$25)*$F2,1)</f>
        <v>1</v>
      </c>
      <c r="M2" s="19">
        <f>(1-$AE$25)*$J2*IF($AE$7="yes",$F2,1)</f>
        <v>0</v>
      </c>
      <c r="N2" s="20">
        <f aca="true" t="shared" si="0" ref="N2:N65">K2/L2</f>
        <v>0</v>
      </c>
      <c r="O2" s="20">
        <f aca="true" t="shared" si="1" ref="O2:O65">M2/L2</f>
        <v>0</v>
      </c>
      <c r="P2" s="29">
        <f aca="true" t="shared" si="2" ref="P2:P65">N2-O2</f>
        <v>0</v>
      </c>
      <c r="Q2" s="30">
        <f>Q1+1</f>
        <v>448</v>
      </c>
      <c r="R2" s="23">
        <f aca="true" t="shared" si="3" ref="R2:R37">INDEX($I$1:$I$1000,$Q2)</f>
        <v>0</v>
      </c>
      <c r="S2" s="23">
        <f aca="true" t="shared" si="4" ref="S2:S37">INDEX($J$1:$J$1000,$Q2)</f>
        <v>0.04999999999999716</v>
      </c>
      <c r="T2" s="24">
        <f aca="true" t="shared" si="5" ref="T2:T37">INDEX($A$1:$A$1000,$Q2)</f>
        <v>37021</v>
      </c>
      <c r="U2" s="23">
        <f aca="true" t="shared" si="6" ref="U2:U37">INDEX($N$1:$N$1000,$Q2)</f>
        <v>0.05549870592798554</v>
      </c>
      <c r="V2" s="23">
        <f aca="true" t="shared" si="7" ref="V2:V37">INDEX($O$1:$O$1000,$Q2)</f>
        <v>0.08003717249663932</v>
      </c>
      <c r="W2" s="23">
        <f aca="true" t="shared" si="8" ref="W2:W37">INDEX($P$1:$P$1000,$Q2)/(U2+V2)</f>
        <v>-0.18104775542735924</v>
      </c>
      <c r="X2" s="23">
        <f aca="true" t="shared" si="9" ref="X2:X37">INDEX($E$1:$E$1000,$Q2)</f>
        <v>36.19</v>
      </c>
      <c r="Y2" s="103">
        <f aca="true" t="shared" si="10" ref="Y2:Y37">INDEX($F$1:$F$1000,$Q2)/1000</f>
        <v>15190.7</v>
      </c>
      <c r="Z2" s="104">
        <f>Z1</f>
        <v>0.3</v>
      </c>
      <c r="AA2" s="104">
        <f>AA1</f>
        <v>-0.3</v>
      </c>
      <c r="AB2" s="31"/>
      <c r="AC2" s="32"/>
      <c r="AD2" s="32"/>
      <c r="AE2" s="32"/>
    </row>
    <row r="3" spans="1:31" ht="12.75">
      <c r="A3" s="16">
        <f>DATA!C9</f>
        <v>36376</v>
      </c>
      <c r="B3" s="53">
        <f>DATA!D9</f>
        <v>28.26</v>
      </c>
      <c r="C3" s="53">
        <f>DATA!E9</f>
        <v>28.48</v>
      </c>
      <c r="D3" s="53">
        <f>DATA!F9</f>
        <v>27.76</v>
      </c>
      <c r="E3" s="53">
        <f>DATA!G9</f>
        <v>27.8</v>
      </c>
      <c r="F3" s="55">
        <f>DATA!H9</f>
        <v>16239500</v>
      </c>
      <c r="G3" s="102">
        <f aca="true" t="shared" si="11" ref="G3:G66">C3-C2</f>
        <v>-0.120000000000001</v>
      </c>
      <c r="H3" s="102">
        <f aca="true" t="shared" si="12" ref="H3:H66">D2-D3</f>
        <v>0.03999999999999915</v>
      </c>
      <c r="I3" s="18">
        <f aca="true" t="shared" si="13" ref="I3:I66">MAX(IF(G3&gt;=H3,G3,0),0)</f>
        <v>0</v>
      </c>
      <c r="J3" s="18">
        <f aca="true" t="shared" si="14" ref="J3:J66">MAX(IF(H3&gt;G3,H3,0),0)</f>
        <v>0.03999999999999915</v>
      </c>
      <c r="K3" s="19">
        <f aca="true" t="shared" si="15" ref="K3:K66">$AE$25*K2+(1-$AE$25)*$I3*IF($AE$7="yes",$F2,1)</f>
        <v>0</v>
      </c>
      <c r="L3" s="19">
        <f aca="true" t="shared" si="16" ref="L3:L66">IF($AE$7="yes",$AE$25*L2+(1-$AE$25)*$F3,1)</f>
        <v>1</v>
      </c>
      <c r="M3" s="19">
        <f aca="true" t="shared" si="17" ref="M3:M66">$AE$25*M2+(1-$AE$25)*$J3*IF($AE$7="yes",$F2,1)</f>
        <v>0.004999999999999893</v>
      </c>
      <c r="N3" s="20">
        <f t="shared" si="0"/>
        <v>0</v>
      </c>
      <c r="O3" s="20">
        <f t="shared" si="1"/>
        <v>0.004999999999999893</v>
      </c>
      <c r="P3" s="29">
        <f t="shared" si="2"/>
        <v>-0.004999999999999893</v>
      </c>
      <c r="Q3" s="30">
        <f aca="true" t="shared" si="18" ref="Q3:Q36">Q2+1</f>
        <v>449</v>
      </c>
      <c r="R3" s="23">
        <f t="shared" si="3"/>
        <v>0.10000000000000142</v>
      </c>
      <c r="S3" s="23">
        <f t="shared" si="4"/>
        <v>0</v>
      </c>
      <c r="T3" s="24">
        <f t="shared" si="5"/>
        <v>37022</v>
      </c>
      <c r="U3" s="23">
        <f t="shared" si="6"/>
        <v>0.06106136768698752</v>
      </c>
      <c r="V3" s="23">
        <f t="shared" si="7"/>
        <v>0.0700325259345594</v>
      </c>
      <c r="W3" s="23">
        <f t="shared" si="8"/>
        <v>-0.06843307494909402</v>
      </c>
      <c r="X3" s="23">
        <f t="shared" si="9"/>
        <v>35.87</v>
      </c>
      <c r="Y3" s="103">
        <f t="shared" si="10"/>
        <v>16027.9</v>
      </c>
      <c r="Z3" s="104">
        <f aca="true" t="shared" si="19" ref="Z3:AA37">Z2</f>
        <v>0.3</v>
      </c>
      <c r="AA3" s="104">
        <f t="shared" si="19"/>
        <v>-0.3</v>
      </c>
      <c r="AB3" s="31"/>
      <c r="AC3" s="35"/>
      <c r="AD3" s="60" t="s">
        <v>27</v>
      </c>
      <c r="AE3" s="61" t="str">
        <f>DATA!$B$4</f>
        <v>GE</v>
      </c>
    </row>
    <row r="4" spans="1:31" ht="12.75">
      <c r="A4" s="16">
        <f>DATA!C10</f>
        <v>36377</v>
      </c>
      <c r="B4" s="53">
        <f>DATA!D10</f>
        <v>27.8</v>
      </c>
      <c r="C4" s="53">
        <f>DATA!E10</f>
        <v>28.1</v>
      </c>
      <c r="D4" s="53">
        <f>DATA!F10</f>
        <v>27.53</v>
      </c>
      <c r="E4" s="53">
        <f>DATA!G10</f>
        <v>27.68</v>
      </c>
      <c r="F4" s="55">
        <f>DATA!H10</f>
        <v>17207500</v>
      </c>
      <c r="G4" s="102">
        <f t="shared" si="11"/>
        <v>-0.379999999999999</v>
      </c>
      <c r="H4" s="102">
        <f t="shared" si="12"/>
        <v>0.23000000000000043</v>
      </c>
      <c r="I4" s="18">
        <f t="shared" si="13"/>
        <v>0</v>
      </c>
      <c r="J4" s="18">
        <f t="shared" si="14"/>
        <v>0.23000000000000043</v>
      </c>
      <c r="K4" s="19">
        <f t="shared" si="15"/>
        <v>0</v>
      </c>
      <c r="L4" s="19">
        <f t="shared" si="16"/>
        <v>1</v>
      </c>
      <c r="M4" s="19">
        <f t="shared" si="17"/>
        <v>0.03312499999999996</v>
      </c>
      <c r="N4" s="20">
        <f t="shared" si="0"/>
        <v>0</v>
      </c>
      <c r="O4" s="20">
        <f t="shared" si="1"/>
        <v>0.03312499999999996</v>
      </c>
      <c r="P4" s="29">
        <f t="shared" si="2"/>
        <v>-0.03312499999999996</v>
      </c>
      <c r="Q4" s="30">
        <f t="shared" si="18"/>
        <v>450</v>
      </c>
      <c r="R4" s="23">
        <f t="shared" si="3"/>
        <v>0</v>
      </c>
      <c r="S4" s="23">
        <f t="shared" si="4"/>
        <v>0.25</v>
      </c>
      <c r="T4" s="24">
        <f t="shared" si="5"/>
        <v>37023</v>
      </c>
      <c r="U4" s="23">
        <f t="shared" si="6"/>
        <v>0.05342869672611408</v>
      </c>
      <c r="V4" s="23">
        <f t="shared" si="7"/>
        <v>0.09252846019273947</v>
      </c>
      <c r="W4" s="23">
        <f t="shared" si="8"/>
        <v>-0.26788520886552564</v>
      </c>
      <c r="X4" s="23">
        <f t="shared" si="9"/>
        <v>35.7</v>
      </c>
      <c r="Y4" s="103">
        <f t="shared" si="10"/>
        <v>18241</v>
      </c>
      <c r="Z4" s="104">
        <f t="shared" si="19"/>
        <v>0.3</v>
      </c>
      <c r="AA4" s="104">
        <f t="shared" si="19"/>
        <v>-0.3</v>
      </c>
      <c r="AB4" s="31"/>
      <c r="AC4" s="59"/>
      <c r="AD4" s="50" t="s">
        <v>38</v>
      </c>
      <c r="AE4" s="62">
        <f>T1</f>
        <v>37020</v>
      </c>
    </row>
    <row r="5" spans="1:31" ht="12.75">
      <c r="A5" s="16">
        <f>DATA!C11</f>
        <v>36378</v>
      </c>
      <c r="B5" s="53">
        <f>DATA!D11</f>
        <v>27.68</v>
      </c>
      <c r="C5" s="53">
        <f>DATA!E11</f>
        <v>28.12</v>
      </c>
      <c r="D5" s="53">
        <f>DATA!F11</f>
        <v>27.18</v>
      </c>
      <c r="E5" s="53">
        <f>DATA!G11</f>
        <v>28.08</v>
      </c>
      <c r="F5" s="55">
        <f>DATA!H11</f>
        <v>13142000</v>
      </c>
      <c r="G5" s="102">
        <f t="shared" si="11"/>
        <v>0.019999999999999574</v>
      </c>
      <c r="H5" s="102">
        <f t="shared" si="12"/>
        <v>0.3500000000000014</v>
      </c>
      <c r="I5" s="18">
        <f t="shared" si="13"/>
        <v>0</v>
      </c>
      <c r="J5" s="18">
        <f t="shared" si="14"/>
        <v>0.3500000000000014</v>
      </c>
      <c r="K5" s="19">
        <f t="shared" si="15"/>
        <v>0</v>
      </c>
      <c r="L5" s="19">
        <f t="shared" si="16"/>
        <v>1</v>
      </c>
      <c r="M5" s="19">
        <f t="shared" si="17"/>
        <v>0.07273437500000014</v>
      </c>
      <c r="N5" s="20">
        <f t="shared" si="0"/>
        <v>0</v>
      </c>
      <c r="O5" s="20">
        <f t="shared" si="1"/>
        <v>0.07273437500000014</v>
      </c>
      <c r="P5" s="29">
        <f t="shared" si="2"/>
        <v>-0.07273437500000014</v>
      </c>
      <c r="Q5" s="30">
        <f t="shared" si="18"/>
        <v>451</v>
      </c>
      <c r="R5" s="23">
        <f t="shared" si="3"/>
        <v>0.17999999999999972</v>
      </c>
      <c r="S5" s="23">
        <f t="shared" si="4"/>
        <v>0</v>
      </c>
      <c r="T5" s="24">
        <f t="shared" si="5"/>
        <v>37026</v>
      </c>
      <c r="U5" s="23">
        <f t="shared" si="6"/>
        <v>0.06925010963534979</v>
      </c>
      <c r="V5" s="23">
        <f t="shared" si="7"/>
        <v>0.08096240266864704</v>
      </c>
      <c r="W5" s="23">
        <f t="shared" si="8"/>
        <v>-0.07797148755220981</v>
      </c>
      <c r="X5" s="23">
        <f t="shared" si="9"/>
        <v>36.24</v>
      </c>
      <c r="Y5" s="103">
        <f t="shared" si="10"/>
        <v>15510.3</v>
      </c>
      <c r="Z5" s="104">
        <f t="shared" si="19"/>
        <v>0.3</v>
      </c>
      <c r="AA5" s="104">
        <f t="shared" si="19"/>
        <v>-0.3</v>
      </c>
      <c r="AB5" s="31"/>
      <c r="AC5" s="59"/>
      <c r="AD5" s="50"/>
      <c r="AE5" s="62"/>
    </row>
    <row r="6" spans="1:31" ht="12.75">
      <c r="A6" s="16">
        <f>DATA!C12</f>
        <v>36379</v>
      </c>
      <c r="B6" s="53">
        <f>DATA!D12</f>
        <v>27.94</v>
      </c>
      <c r="C6" s="53">
        <f>DATA!E12</f>
        <v>28.24</v>
      </c>
      <c r="D6" s="53">
        <f>DATA!F12</f>
        <v>27.94</v>
      </c>
      <c r="E6" s="53">
        <f>DATA!G12</f>
        <v>28.08</v>
      </c>
      <c r="F6" s="55">
        <f>DATA!H12</f>
        <v>10593300</v>
      </c>
      <c r="G6" s="102">
        <f t="shared" si="11"/>
        <v>0.11999999999999744</v>
      </c>
      <c r="H6" s="102">
        <f t="shared" si="12"/>
        <v>-0.7600000000000016</v>
      </c>
      <c r="I6" s="18">
        <f t="shared" si="13"/>
        <v>0.11999999999999744</v>
      </c>
      <c r="J6" s="18">
        <f t="shared" si="14"/>
        <v>0</v>
      </c>
      <c r="K6" s="19">
        <f t="shared" si="15"/>
        <v>0.01499999999999968</v>
      </c>
      <c r="L6" s="19">
        <f t="shared" si="16"/>
        <v>1</v>
      </c>
      <c r="M6" s="19">
        <f t="shared" si="17"/>
        <v>0.06364257812500013</v>
      </c>
      <c r="N6" s="20">
        <f t="shared" si="0"/>
        <v>0.01499999999999968</v>
      </c>
      <c r="O6" s="20">
        <f t="shared" si="1"/>
        <v>0.06364257812500013</v>
      </c>
      <c r="P6" s="29">
        <f t="shared" si="2"/>
        <v>-0.048642578125000446</v>
      </c>
      <c r="Q6" s="30">
        <f t="shared" si="18"/>
        <v>452</v>
      </c>
      <c r="R6" s="23">
        <f t="shared" si="3"/>
        <v>0.21999999999999886</v>
      </c>
      <c r="S6" s="23">
        <f t="shared" si="4"/>
        <v>0</v>
      </c>
      <c r="T6" s="24">
        <f t="shared" si="5"/>
        <v>37027</v>
      </c>
      <c r="U6" s="23">
        <f t="shared" si="6"/>
        <v>0.08809384593093092</v>
      </c>
      <c r="V6" s="23">
        <f t="shared" si="7"/>
        <v>0.07084210233506616</v>
      </c>
      <c r="W6" s="23">
        <f t="shared" si="8"/>
        <v>0.10854525854020161</v>
      </c>
      <c r="X6" s="23">
        <f t="shared" si="9"/>
        <v>36.46</v>
      </c>
      <c r="Y6" s="103">
        <f t="shared" si="10"/>
        <v>14821.2</v>
      </c>
      <c r="Z6" s="104">
        <f t="shared" si="19"/>
        <v>0.3</v>
      </c>
      <c r="AA6" s="104">
        <f t="shared" si="19"/>
        <v>-0.3</v>
      </c>
      <c r="AB6" s="31"/>
      <c r="AC6" s="49"/>
      <c r="AD6" s="32"/>
      <c r="AE6" s="32"/>
    </row>
    <row r="7" spans="1:31" ht="12.75">
      <c r="A7" s="16">
        <f>DATA!C13</f>
        <v>36382</v>
      </c>
      <c r="B7" s="53">
        <f>DATA!D13</f>
        <v>28.05</v>
      </c>
      <c r="C7" s="53">
        <f>DATA!E13</f>
        <v>28.46</v>
      </c>
      <c r="D7" s="53">
        <f>DATA!F13</f>
        <v>28</v>
      </c>
      <c r="E7" s="53">
        <f>DATA!G13</f>
        <v>28.28</v>
      </c>
      <c r="F7" s="55">
        <f>DATA!H13</f>
        <v>11657800</v>
      </c>
      <c r="G7" s="102">
        <f t="shared" si="11"/>
        <v>0.22000000000000242</v>
      </c>
      <c r="H7" s="102">
        <f t="shared" si="12"/>
        <v>-0.05999999999999872</v>
      </c>
      <c r="I7" s="18">
        <f t="shared" si="13"/>
        <v>0.22000000000000242</v>
      </c>
      <c r="J7" s="18">
        <f t="shared" si="14"/>
        <v>0</v>
      </c>
      <c r="K7" s="19">
        <f t="shared" si="15"/>
        <v>0.04062500000000002</v>
      </c>
      <c r="L7" s="19">
        <f t="shared" si="16"/>
        <v>1</v>
      </c>
      <c r="M7" s="19">
        <f t="shared" si="17"/>
        <v>0.05568725585937511</v>
      </c>
      <c r="N7" s="20">
        <f t="shared" si="0"/>
        <v>0.04062500000000002</v>
      </c>
      <c r="O7" s="20">
        <f t="shared" si="1"/>
        <v>0.05568725585937511</v>
      </c>
      <c r="P7" s="29">
        <f t="shared" si="2"/>
        <v>-0.015062255859375089</v>
      </c>
      <c r="Q7" s="30">
        <f t="shared" si="18"/>
        <v>453</v>
      </c>
      <c r="R7" s="23">
        <f t="shared" si="3"/>
        <v>0.5300000000000011</v>
      </c>
      <c r="S7" s="23">
        <f t="shared" si="4"/>
        <v>0</v>
      </c>
      <c r="T7" s="24">
        <f t="shared" si="5"/>
        <v>37028</v>
      </c>
      <c r="U7" s="23">
        <f t="shared" si="6"/>
        <v>0.14333211518956468</v>
      </c>
      <c r="V7" s="23">
        <f t="shared" si="7"/>
        <v>0.06198683954318289</v>
      </c>
      <c r="W7" s="23">
        <f t="shared" si="8"/>
        <v>0.39618980016854494</v>
      </c>
      <c r="X7" s="23">
        <f t="shared" si="9"/>
        <v>36.9</v>
      </c>
      <c r="Y7" s="103">
        <f t="shared" si="10"/>
        <v>23330.6</v>
      </c>
      <c r="Z7" s="104">
        <f t="shared" si="19"/>
        <v>0.3</v>
      </c>
      <c r="AA7" s="104">
        <f t="shared" si="19"/>
        <v>-0.3</v>
      </c>
      <c r="AB7" s="31"/>
      <c r="AC7" s="109"/>
      <c r="AD7" s="115" t="s">
        <v>26</v>
      </c>
      <c r="AE7" s="116" t="str">
        <f>DATA!$I$4</f>
        <v>no</v>
      </c>
    </row>
    <row r="8" spans="1:31" ht="13.5" thickBot="1">
      <c r="A8" s="16">
        <f>DATA!C14</f>
        <v>36383</v>
      </c>
      <c r="B8" s="53">
        <f>DATA!D14</f>
        <v>28.32</v>
      </c>
      <c r="C8" s="53">
        <f>DATA!E14</f>
        <v>28.4</v>
      </c>
      <c r="D8" s="53">
        <f>DATA!F14</f>
        <v>27.98</v>
      </c>
      <c r="E8" s="53">
        <f>DATA!G14</f>
        <v>28.33</v>
      </c>
      <c r="F8" s="55">
        <f>DATA!H14</f>
        <v>14087300</v>
      </c>
      <c r="G8" s="102">
        <f t="shared" si="11"/>
        <v>-0.060000000000002274</v>
      </c>
      <c r="H8" s="102">
        <f t="shared" si="12"/>
        <v>0.019999999999999574</v>
      </c>
      <c r="I8" s="18">
        <f t="shared" si="13"/>
        <v>0</v>
      </c>
      <c r="J8" s="18">
        <f t="shared" si="14"/>
        <v>0.019999999999999574</v>
      </c>
      <c r="K8" s="19">
        <f t="shared" si="15"/>
        <v>0.03554687500000002</v>
      </c>
      <c r="L8" s="19">
        <f t="shared" si="16"/>
        <v>1</v>
      </c>
      <c r="M8" s="19">
        <f t="shared" si="17"/>
        <v>0.05122634887695317</v>
      </c>
      <c r="N8" s="20">
        <f t="shared" si="0"/>
        <v>0.03554687500000002</v>
      </c>
      <c r="O8" s="20">
        <f t="shared" si="1"/>
        <v>0.05122634887695317</v>
      </c>
      <c r="P8" s="29">
        <f t="shared" si="2"/>
        <v>-0.01567947387695315</v>
      </c>
      <c r="Q8" s="30">
        <f t="shared" si="18"/>
        <v>454</v>
      </c>
      <c r="R8" s="23">
        <f t="shared" si="3"/>
        <v>0</v>
      </c>
      <c r="S8" s="23">
        <f t="shared" si="4"/>
        <v>0</v>
      </c>
      <c r="T8" s="24">
        <f t="shared" si="5"/>
        <v>37029</v>
      </c>
      <c r="U8" s="23">
        <f t="shared" si="6"/>
        <v>0.1254156007908691</v>
      </c>
      <c r="V8" s="23">
        <f t="shared" si="7"/>
        <v>0.05423848460028503</v>
      </c>
      <c r="W8" s="23">
        <f t="shared" si="8"/>
        <v>0.3961898001685451</v>
      </c>
      <c r="X8" s="23">
        <f t="shared" si="9"/>
        <v>36.92</v>
      </c>
      <c r="Y8" s="103">
        <f t="shared" si="10"/>
        <v>13872.8</v>
      </c>
      <c r="Z8" s="104">
        <f t="shared" si="19"/>
        <v>0.3</v>
      </c>
      <c r="AA8" s="104">
        <f t="shared" si="19"/>
        <v>-0.3</v>
      </c>
      <c r="AB8" s="31"/>
      <c r="AC8" s="32"/>
      <c r="AD8" s="32"/>
      <c r="AE8" s="32"/>
    </row>
    <row r="9" spans="1:35" ht="14.25" thickBot="1" thickTop="1">
      <c r="A9" s="16">
        <f>DATA!C15</f>
        <v>36384</v>
      </c>
      <c r="B9" s="53">
        <f>DATA!D15</f>
        <v>28.44</v>
      </c>
      <c r="C9" s="53">
        <f>DATA!E15</f>
        <v>28.48</v>
      </c>
      <c r="D9" s="53">
        <f>DATA!F15</f>
        <v>27.85</v>
      </c>
      <c r="E9" s="53">
        <f>DATA!G15</f>
        <v>28.02</v>
      </c>
      <c r="F9" s="55">
        <f>DATA!H15</f>
        <v>15337700</v>
      </c>
      <c r="G9" s="102">
        <f t="shared" si="11"/>
        <v>0.08000000000000185</v>
      </c>
      <c r="H9" s="102">
        <f t="shared" si="12"/>
        <v>0.129999999999999</v>
      </c>
      <c r="I9" s="18">
        <f t="shared" si="13"/>
        <v>0</v>
      </c>
      <c r="J9" s="18">
        <f t="shared" si="14"/>
        <v>0.129999999999999</v>
      </c>
      <c r="K9" s="19">
        <f t="shared" si="15"/>
        <v>0.031103515625000015</v>
      </c>
      <c r="L9" s="19">
        <f t="shared" si="16"/>
        <v>1</v>
      </c>
      <c r="M9" s="19">
        <f t="shared" si="17"/>
        <v>0.0610730552673339</v>
      </c>
      <c r="N9" s="20">
        <f t="shared" si="0"/>
        <v>0.031103515625000015</v>
      </c>
      <c r="O9" s="20">
        <f t="shared" si="1"/>
        <v>0.0610730552673339</v>
      </c>
      <c r="P9" s="29">
        <f t="shared" si="2"/>
        <v>-0.029969539642333884</v>
      </c>
      <c r="Q9" s="30">
        <f t="shared" si="18"/>
        <v>455</v>
      </c>
      <c r="R9" s="23">
        <f t="shared" si="3"/>
        <v>0.10000000000000142</v>
      </c>
      <c r="S9" s="23">
        <f t="shared" si="4"/>
        <v>0</v>
      </c>
      <c r="T9" s="24">
        <f t="shared" si="5"/>
        <v>37030</v>
      </c>
      <c r="U9" s="23">
        <f t="shared" si="6"/>
        <v>0.12223865069201065</v>
      </c>
      <c r="V9" s="23">
        <f t="shared" si="7"/>
        <v>0.0474586740252494</v>
      </c>
      <c r="W9" s="23">
        <f t="shared" si="8"/>
        <v>0.4406667977315221</v>
      </c>
      <c r="X9" s="23">
        <f t="shared" si="9"/>
        <v>37</v>
      </c>
      <c r="Y9" s="103">
        <f t="shared" si="10"/>
        <v>16921.5</v>
      </c>
      <c r="Z9" s="104">
        <f t="shared" si="19"/>
        <v>0.3</v>
      </c>
      <c r="AA9" s="104">
        <f t="shared" si="19"/>
        <v>-0.3</v>
      </c>
      <c r="AB9" s="31"/>
      <c r="AC9" s="32"/>
      <c r="AD9" s="58" t="s">
        <v>25</v>
      </c>
      <c r="AE9" s="73">
        <f>MAX(A2:A500)</f>
        <v>37071</v>
      </c>
      <c r="AF9" s="145" t="s">
        <v>20</v>
      </c>
      <c r="AG9" s="146"/>
      <c r="AH9" s="146"/>
      <c r="AI9" s="147"/>
    </row>
    <row r="10" spans="1:35" ht="14.25" thickBot="1" thickTop="1">
      <c r="A10" s="16">
        <f>DATA!C16</f>
        <v>36385</v>
      </c>
      <c r="B10" s="53">
        <f>DATA!D16</f>
        <v>28.2</v>
      </c>
      <c r="C10" s="53">
        <f>DATA!E16</f>
        <v>28.74</v>
      </c>
      <c r="D10" s="53">
        <f>DATA!F16</f>
        <v>28.03</v>
      </c>
      <c r="E10" s="53">
        <f>DATA!G16</f>
        <v>28.55</v>
      </c>
      <c r="F10" s="55">
        <f>DATA!H16</f>
        <v>19531900</v>
      </c>
      <c r="G10" s="102">
        <f t="shared" si="11"/>
        <v>0.259999999999998</v>
      </c>
      <c r="H10" s="102">
        <f t="shared" si="12"/>
        <v>-0.17999999999999972</v>
      </c>
      <c r="I10" s="18">
        <f t="shared" si="13"/>
        <v>0.259999999999998</v>
      </c>
      <c r="J10" s="18">
        <f t="shared" si="14"/>
        <v>0</v>
      </c>
      <c r="K10" s="19">
        <f t="shared" si="15"/>
        <v>0.059715576171874764</v>
      </c>
      <c r="L10" s="19">
        <f t="shared" si="16"/>
        <v>1</v>
      </c>
      <c r="M10" s="19">
        <f t="shared" si="17"/>
        <v>0.05343892335891716</v>
      </c>
      <c r="N10" s="20">
        <f t="shared" si="0"/>
        <v>0.059715576171874764</v>
      </c>
      <c r="O10" s="20">
        <f t="shared" si="1"/>
        <v>0.05343892335891716</v>
      </c>
      <c r="P10" s="29">
        <f t="shared" si="2"/>
        <v>0.006276652812957605</v>
      </c>
      <c r="Q10" s="30">
        <f t="shared" si="18"/>
        <v>456</v>
      </c>
      <c r="R10" s="23">
        <f t="shared" si="3"/>
        <v>0.2700000000000031</v>
      </c>
      <c r="S10" s="23">
        <f t="shared" si="4"/>
        <v>0</v>
      </c>
      <c r="T10" s="24">
        <f t="shared" si="5"/>
        <v>37033</v>
      </c>
      <c r="U10" s="23">
        <f t="shared" si="6"/>
        <v>0.14070881935550972</v>
      </c>
      <c r="V10" s="23">
        <f t="shared" si="7"/>
        <v>0.041526339772093225</v>
      </c>
      <c r="W10" s="23">
        <f t="shared" si="8"/>
        <v>0.5442554557431363</v>
      </c>
      <c r="X10" s="23">
        <f t="shared" si="9"/>
        <v>37.18</v>
      </c>
      <c r="Y10" s="103">
        <f t="shared" si="10"/>
        <v>15170.3</v>
      </c>
      <c r="Z10" s="104">
        <f t="shared" si="19"/>
        <v>0.3</v>
      </c>
      <c r="AA10" s="104">
        <f t="shared" si="19"/>
        <v>-0.3</v>
      </c>
      <c r="AB10" s="31"/>
      <c r="AC10" s="35"/>
      <c r="AD10" s="35"/>
      <c r="AE10" s="32"/>
      <c r="AH10" s="148" t="s">
        <v>65</v>
      </c>
      <c r="AI10" s="150" t="s">
        <v>64</v>
      </c>
    </row>
    <row r="11" spans="1:31" ht="13.5" thickTop="1">
      <c r="A11" s="16">
        <f>DATA!C17</f>
        <v>36386</v>
      </c>
      <c r="B11" s="53">
        <f>DATA!D17</f>
        <v>28.7</v>
      </c>
      <c r="C11" s="53">
        <f>DATA!E17</f>
        <v>28.98</v>
      </c>
      <c r="D11" s="53">
        <f>DATA!F17</f>
        <v>28.61</v>
      </c>
      <c r="E11" s="53">
        <f>DATA!G17</f>
        <v>28.78</v>
      </c>
      <c r="F11" s="55">
        <f>DATA!H17</f>
        <v>14257500</v>
      </c>
      <c r="G11" s="102">
        <f t="shared" si="11"/>
        <v>0.240000000000002</v>
      </c>
      <c r="H11" s="102">
        <f t="shared" si="12"/>
        <v>-0.5799999999999983</v>
      </c>
      <c r="I11" s="18">
        <f t="shared" si="13"/>
        <v>0.240000000000002</v>
      </c>
      <c r="J11" s="18">
        <f t="shared" si="14"/>
        <v>0</v>
      </c>
      <c r="K11" s="19">
        <f t="shared" si="15"/>
        <v>0.08225112915039066</v>
      </c>
      <c r="L11" s="19">
        <f t="shared" si="16"/>
        <v>1</v>
      </c>
      <c r="M11" s="19">
        <f t="shared" si="17"/>
        <v>0.046759057939052516</v>
      </c>
      <c r="N11" s="20">
        <f t="shared" si="0"/>
        <v>0.08225112915039066</v>
      </c>
      <c r="O11" s="20">
        <f t="shared" si="1"/>
        <v>0.046759057939052516</v>
      </c>
      <c r="P11" s="29">
        <f t="shared" si="2"/>
        <v>0.03549207121133815</v>
      </c>
      <c r="Q11" s="30">
        <f t="shared" si="18"/>
        <v>457</v>
      </c>
      <c r="R11" s="23">
        <f t="shared" si="3"/>
        <v>0</v>
      </c>
      <c r="S11" s="23">
        <f t="shared" si="4"/>
        <v>0</v>
      </c>
      <c r="T11" s="24">
        <f t="shared" si="5"/>
        <v>37034</v>
      </c>
      <c r="U11" s="23">
        <f t="shared" si="6"/>
        <v>0.123120216936071</v>
      </c>
      <c r="V11" s="23">
        <f t="shared" si="7"/>
        <v>0.03633554730058157</v>
      </c>
      <c r="W11" s="23">
        <f t="shared" si="8"/>
        <v>0.5442554557431362</v>
      </c>
      <c r="X11" s="23">
        <f t="shared" si="9"/>
        <v>37.07</v>
      </c>
      <c r="Y11" s="103">
        <f t="shared" si="10"/>
        <v>13396.3</v>
      </c>
      <c r="Z11" s="104">
        <f t="shared" si="19"/>
        <v>0.3</v>
      </c>
      <c r="AA11" s="104">
        <f t="shared" si="19"/>
        <v>-0.3</v>
      </c>
      <c r="AB11" s="31"/>
      <c r="AC11" s="34" t="str">
        <f>IF($AE$7="yes",TEXT(AE3,"")&amp;": VDX = {(VDI+)-(VDI-)}/{(VDI+)+(VDI-)}",TEXT(AE3,"")&amp;": ADX = {(DMI+)-(DMI-)}/{(DMI+)+(DMI-)}")</f>
        <v>GE: ADX = {(DMI+)-(DMI-)}/{(DMI+)+(DMI-)}</v>
      </c>
      <c r="AD11" s="109"/>
      <c r="AE11" s="109"/>
    </row>
    <row r="12" spans="1:31" ht="12.75">
      <c r="A12" s="16">
        <f>DATA!C18</f>
        <v>36389</v>
      </c>
      <c r="B12" s="53">
        <f>DATA!D18</f>
        <v>29</v>
      </c>
      <c r="C12" s="53">
        <f>DATA!E18</f>
        <v>29.85</v>
      </c>
      <c r="D12" s="53">
        <f>DATA!F18</f>
        <v>28.97</v>
      </c>
      <c r="E12" s="53">
        <f>DATA!G18</f>
        <v>29.8</v>
      </c>
      <c r="F12" s="55">
        <f>DATA!H18</f>
        <v>25953200</v>
      </c>
      <c r="G12" s="102">
        <f t="shared" si="11"/>
        <v>0.870000000000001</v>
      </c>
      <c r="H12" s="102">
        <f t="shared" si="12"/>
        <v>-0.35999999999999943</v>
      </c>
      <c r="I12" s="18">
        <f t="shared" si="13"/>
        <v>0.870000000000001</v>
      </c>
      <c r="J12" s="18">
        <f t="shared" si="14"/>
        <v>0</v>
      </c>
      <c r="K12" s="19">
        <f t="shared" si="15"/>
        <v>0.18071973800659197</v>
      </c>
      <c r="L12" s="19">
        <f t="shared" si="16"/>
        <v>1</v>
      </c>
      <c r="M12" s="19">
        <f t="shared" si="17"/>
        <v>0.040914175696670954</v>
      </c>
      <c r="N12" s="20">
        <f t="shared" si="0"/>
        <v>0.18071973800659197</v>
      </c>
      <c r="O12" s="20">
        <f t="shared" si="1"/>
        <v>0.040914175696670954</v>
      </c>
      <c r="P12" s="29">
        <f t="shared" si="2"/>
        <v>0.13980556230992103</v>
      </c>
      <c r="Q12" s="30">
        <f t="shared" si="18"/>
        <v>458</v>
      </c>
      <c r="R12" s="23">
        <f t="shared" si="3"/>
        <v>0</v>
      </c>
      <c r="S12" s="23">
        <f t="shared" si="4"/>
        <v>0.240000000000002</v>
      </c>
      <c r="T12" s="24">
        <f t="shared" si="5"/>
        <v>37035</v>
      </c>
      <c r="U12" s="23">
        <f t="shared" si="6"/>
        <v>0.10773018981906213</v>
      </c>
      <c r="V12" s="23">
        <f t="shared" si="7"/>
        <v>0.06179360388800912</v>
      </c>
      <c r="W12" s="23">
        <f t="shared" si="8"/>
        <v>0.2709742681338831</v>
      </c>
      <c r="X12" s="23">
        <f t="shared" si="9"/>
        <v>36.86</v>
      </c>
      <c r="Y12" s="103">
        <f t="shared" si="10"/>
        <v>12197</v>
      </c>
      <c r="Z12" s="104">
        <f t="shared" si="19"/>
        <v>0.3</v>
      </c>
      <c r="AA12" s="104">
        <f t="shared" si="19"/>
        <v>-0.3</v>
      </c>
      <c r="AB12" s="31"/>
      <c r="AC12" s="34" t="str">
        <f>IF($AE$7="yes","VDI+","DMI+")</f>
        <v>DMI+</v>
      </c>
      <c r="AD12" s="109"/>
      <c r="AE12" s="109"/>
    </row>
    <row r="13" spans="1:31" ht="12.75">
      <c r="A13" s="16">
        <f>DATA!C19</f>
        <v>36390</v>
      </c>
      <c r="B13" s="53">
        <f>DATA!D19</f>
        <v>29.9</v>
      </c>
      <c r="C13" s="53">
        <f>DATA!E19</f>
        <v>30</v>
      </c>
      <c r="D13" s="53">
        <f>DATA!F19</f>
        <v>29.33</v>
      </c>
      <c r="E13" s="53">
        <f>DATA!G19</f>
        <v>29.85</v>
      </c>
      <c r="F13" s="55">
        <f>DATA!H19</f>
        <v>21179600</v>
      </c>
      <c r="G13" s="102">
        <f t="shared" si="11"/>
        <v>0.14999999999999858</v>
      </c>
      <c r="H13" s="102">
        <f t="shared" si="12"/>
        <v>-0.35999999999999943</v>
      </c>
      <c r="I13" s="18">
        <f t="shared" si="13"/>
        <v>0.14999999999999858</v>
      </c>
      <c r="J13" s="18">
        <f t="shared" si="14"/>
        <v>0</v>
      </c>
      <c r="K13" s="19">
        <f t="shared" si="15"/>
        <v>0.1768797707557678</v>
      </c>
      <c r="L13" s="19">
        <f t="shared" si="16"/>
        <v>1</v>
      </c>
      <c r="M13" s="19">
        <f t="shared" si="17"/>
        <v>0.03579990373458709</v>
      </c>
      <c r="N13" s="20">
        <f t="shared" si="0"/>
        <v>0.1768797707557678</v>
      </c>
      <c r="O13" s="20">
        <f t="shared" si="1"/>
        <v>0.03579990373458709</v>
      </c>
      <c r="P13" s="29">
        <f t="shared" si="2"/>
        <v>0.14107986702118072</v>
      </c>
      <c r="Q13" s="30">
        <f t="shared" si="18"/>
        <v>459</v>
      </c>
      <c r="R13" s="23">
        <f t="shared" si="3"/>
        <v>0.00999999999999801</v>
      </c>
      <c r="S13" s="23">
        <f t="shared" si="4"/>
        <v>0</v>
      </c>
      <c r="T13" s="24">
        <f t="shared" si="5"/>
        <v>37036</v>
      </c>
      <c r="U13" s="23">
        <f t="shared" si="6"/>
        <v>0.09551391609167911</v>
      </c>
      <c r="V13" s="23">
        <f t="shared" si="7"/>
        <v>0.05406940340200798</v>
      </c>
      <c r="W13" s="23">
        <f t="shared" si="8"/>
        <v>0.27706640573262736</v>
      </c>
      <c r="X13" s="23">
        <f t="shared" si="9"/>
        <v>36.94</v>
      </c>
      <c r="Y13" s="103">
        <f t="shared" si="10"/>
        <v>10943.4</v>
      </c>
      <c r="Z13" s="104">
        <f t="shared" si="19"/>
        <v>0.3</v>
      </c>
      <c r="AA13" s="104">
        <f t="shared" si="19"/>
        <v>-0.3</v>
      </c>
      <c r="AB13" s="31"/>
      <c r="AC13" s="34" t="str">
        <f>IF($AE$7="yes","VDI-","DMI-")</f>
        <v>DMI-</v>
      </c>
      <c r="AD13" s="109"/>
      <c r="AE13" s="109"/>
    </row>
    <row r="14" spans="1:31" ht="12.75">
      <c r="A14" s="16">
        <f>DATA!C20</f>
        <v>36391</v>
      </c>
      <c r="B14" s="53">
        <f>DATA!D20</f>
        <v>29.84</v>
      </c>
      <c r="C14" s="53">
        <f>DATA!E20</f>
        <v>29.84</v>
      </c>
      <c r="D14" s="53">
        <f>DATA!F20</f>
        <v>29.25</v>
      </c>
      <c r="E14" s="53">
        <f>DATA!G20</f>
        <v>29.45</v>
      </c>
      <c r="F14" s="55">
        <f>DATA!H20</f>
        <v>16401800</v>
      </c>
      <c r="G14" s="102">
        <f t="shared" si="11"/>
        <v>-0.16000000000000014</v>
      </c>
      <c r="H14" s="102">
        <f t="shared" si="12"/>
        <v>0.0799999999999983</v>
      </c>
      <c r="I14" s="18">
        <f t="shared" si="13"/>
        <v>0</v>
      </c>
      <c r="J14" s="18">
        <f t="shared" si="14"/>
        <v>0.0799999999999983</v>
      </c>
      <c r="K14" s="19">
        <f t="shared" si="15"/>
        <v>0.15476979941129682</v>
      </c>
      <c r="L14" s="19">
        <f t="shared" si="16"/>
        <v>1</v>
      </c>
      <c r="M14" s="19">
        <f t="shared" si="17"/>
        <v>0.04132491576776349</v>
      </c>
      <c r="N14" s="20">
        <f t="shared" si="0"/>
        <v>0.15476979941129682</v>
      </c>
      <c r="O14" s="20">
        <f t="shared" si="1"/>
        <v>0.04132491576776349</v>
      </c>
      <c r="P14" s="29">
        <f t="shared" si="2"/>
        <v>0.11344488364353333</v>
      </c>
      <c r="Q14" s="30">
        <f t="shared" si="18"/>
        <v>460</v>
      </c>
      <c r="R14" s="23">
        <f t="shared" si="3"/>
        <v>0</v>
      </c>
      <c r="S14" s="23">
        <f t="shared" si="4"/>
        <v>0</v>
      </c>
      <c r="T14" s="24">
        <f t="shared" si="5"/>
        <v>37037</v>
      </c>
      <c r="U14" s="23">
        <f t="shared" si="6"/>
        <v>0.08357467658021922</v>
      </c>
      <c r="V14" s="23">
        <f t="shared" si="7"/>
        <v>0.04731072797675698</v>
      </c>
      <c r="W14" s="23">
        <f t="shared" si="8"/>
        <v>0.27706640573262736</v>
      </c>
      <c r="X14" s="23">
        <f t="shared" si="9"/>
        <v>36.88</v>
      </c>
      <c r="Y14" s="103">
        <f t="shared" si="10"/>
        <v>8513.4</v>
      </c>
      <c r="Z14" s="104">
        <f t="shared" si="19"/>
        <v>0.3</v>
      </c>
      <c r="AA14" s="104">
        <f t="shared" si="19"/>
        <v>-0.3</v>
      </c>
      <c r="AB14" s="31"/>
      <c r="AC14" s="34" t="str">
        <f>TEXT(AE3,"")&amp;": Volume(K) &amp; Price"</f>
        <v>GE: Volume(K) &amp; Price</v>
      </c>
      <c r="AD14" s="109"/>
      <c r="AE14" s="109"/>
    </row>
    <row r="15" spans="1:31" ht="12.75">
      <c r="A15" s="16">
        <f>DATA!C21</f>
        <v>36392</v>
      </c>
      <c r="B15" s="53">
        <f>DATA!D21</f>
        <v>29.7</v>
      </c>
      <c r="C15" s="53">
        <f>DATA!E21</f>
        <v>30.28</v>
      </c>
      <c r="D15" s="53">
        <f>DATA!F21</f>
        <v>29.62</v>
      </c>
      <c r="E15" s="53">
        <f>DATA!G21</f>
        <v>30.16</v>
      </c>
      <c r="F15" s="55">
        <f>DATA!H21</f>
        <v>24496600</v>
      </c>
      <c r="G15" s="102">
        <f t="shared" si="11"/>
        <v>0.4400000000000013</v>
      </c>
      <c r="H15" s="102">
        <f t="shared" si="12"/>
        <v>-0.370000000000001</v>
      </c>
      <c r="I15" s="18">
        <f t="shared" si="13"/>
        <v>0.4400000000000013</v>
      </c>
      <c r="J15" s="18">
        <f t="shared" si="14"/>
        <v>0</v>
      </c>
      <c r="K15" s="19">
        <f t="shared" si="15"/>
        <v>0.19042357448488487</v>
      </c>
      <c r="L15" s="19">
        <f t="shared" si="16"/>
        <v>1</v>
      </c>
      <c r="M15" s="19">
        <f t="shared" si="17"/>
        <v>0.03615930129679305</v>
      </c>
      <c r="N15" s="20">
        <f t="shared" si="0"/>
        <v>0.19042357448488487</v>
      </c>
      <c r="O15" s="20">
        <f t="shared" si="1"/>
        <v>0.03615930129679305</v>
      </c>
      <c r="P15" s="29">
        <f t="shared" si="2"/>
        <v>0.15426427318809183</v>
      </c>
      <c r="Q15" s="30">
        <f t="shared" si="18"/>
        <v>461</v>
      </c>
      <c r="R15" s="23">
        <f t="shared" si="3"/>
        <v>0</v>
      </c>
      <c r="S15" s="23">
        <f t="shared" si="4"/>
        <v>0.3999999999999986</v>
      </c>
      <c r="T15" s="24">
        <f t="shared" si="5"/>
        <v>37041</v>
      </c>
      <c r="U15" s="23">
        <f t="shared" si="6"/>
        <v>0.07312784200769182</v>
      </c>
      <c r="V15" s="23">
        <f t="shared" si="7"/>
        <v>0.09139688697966218</v>
      </c>
      <c r="W15" s="23">
        <f t="shared" si="8"/>
        <v>-0.1110413315032696</v>
      </c>
      <c r="X15" s="23">
        <f t="shared" si="9"/>
        <v>36.48</v>
      </c>
      <c r="Y15" s="103">
        <f t="shared" si="10"/>
        <v>20204.2</v>
      </c>
      <c r="Z15" s="104">
        <f t="shared" si="19"/>
        <v>0.3</v>
      </c>
      <c r="AA15" s="104">
        <f t="shared" si="19"/>
        <v>-0.3</v>
      </c>
      <c r="AB15" s="31"/>
      <c r="AC15" s="49"/>
      <c r="AE15" s="32"/>
    </row>
    <row r="16" spans="1:31" ht="12.75">
      <c r="A16" s="16">
        <f>DATA!C22</f>
        <v>36393</v>
      </c>
      <c r="B16" s="53">
        <f>DATA!D22</f>
        <v>30.3</v>
      </c>
      <c r="C16" s="53">
        <f>DATA!E22</f>
        <v>30.39</v>
      </c>
      <c r="D16" s="53">
        <f>DATA!F22</f>
        <v>29.75</v>
      </c>
      <c r="E16" s="53">
        <f>DATA!G22</f>
        <v>29.88</v>
      </c>
      <c r="F16" s="55">
        <f>DATA!H22</f>
        <v>19923200</v>
      </c>
      <c r="G16" s="102">
        <f t="shared" si="11"/>
        <v>0.10999999999999943</v>
      </c>
      <c r="H16" s="102">
        <f t="shared" si="12"/>
        <v>-0.129999999999999</v>
      </c>
      <c r="I16" s="18">
        <f t="shared" si="13"/>
        <v>0.10999999999999943</v>
      </c>
      <c r="J16" s="18">
        <f t="shared" si="14"/>
        <v>0</v>
      </c>
      <c r="K16" s="19">
        <f t="shared" si="15"/>
        <v>0.1803706276742742</v>
      </c>
      <c r="L16" s="19">
        <f t="shared" si="16"/>
        <v>1</v>
      </c>
      <c r="M16" s="19">
        <f t="shared" si="17"/>
        <v>0.03163938863469392</v>
      </c>
      <c r="N16" s="20">
        <f t="shared" si="0"/>
        <v>0.1803706276742742</v>
      </c>
      <c r="O16" s="20">
        <f t="shared" si="1"/>
        <v>0.03163938863469392</v>
      </c>
      <c r="P16" s="29">
        <f t="shared" si="2"/>
        <v>0.14873123903958027</v>
      </c>
      <c r="Q16" s="30">
        <f t="shared" si="18"/>
        <v>462</v>
      </c>
      <c r="R16" s="23">
        <f t="shared" si="3"/>
        <v>0.10000000000000142</v>
      </c>
      <c r="S16" s="23">
        <f t="shared" si="4"/>
        <v>0</v>
      </c>
      <c r="T16" s="24">
        <f t="shared" si="5"/>
        <v>37042</v>
      </c>
      <c r="U16" s="23">
        <f t="shared" si="6"/>
        <v>0.07648686175673051</v>
      </c>
      <c r="V16" s="23">
        <f t="shared" si="7"/>
        <v>0.0799722761072044</v>
      </c>
      <c r="W16" s="23">
        <f t="shared" si="8"/>
        <v>-0.02227683469344559</v>
      </c>
      <c r="X16" s="23">
        <f t="shared" si="9"/>
        <v>36.93</v>
      </c>
      <c r="Y16" s="103">
        <f t="shared" si="10"/>
        <v>14898.2</v>
      </c>
      <c r="Z16" s="104">
        <f t="shared" si="19"/>
        <v>0.3</v>
      </c>
      <c r="AA16" s="104">
        <f t="shared" si="19"/>
        <v>-0.3</v>
      </c>
      <c r="AB16" s="31"/>
      <c r="AC16" s="32"/>
      <c r="AD16" s="32"/>
      <c r="AE16" s="32"/>
    </row>
    <row r="17" spans="1:31" ht="12.75">
      <c r="A17" s="16">
        <f>DATA!C23</f>
        <v>36396</v>
      </c>
      <c r="B17" s="53">
        <f>DATA!D23</f>
        <v>29.78</v>
      </c>
      <c r="C17" s="53">
        <f>DATA!E23</f>
        <v>29.85</v>
      </c>
      <c r="D17" s="53">
        <f>DATA!F23</f>
        <v>29.55</v>
      </c>
      <c r="E17" s="53">
        <f>DATA!G23</f>
        <v>29.85</v>
      </c>
      <c r="F17" s="55">
        <f>DATA!H23</f>
        <v>11508900</v>
      </c>
      <c r="G17" s="102">
        <f t="shared" si="11"/>
        <v>-0.5399999999999991</v>
      </c>
      <c r="H17" s="102">
        <f t="shared" si="12"/>
        <v>0.1999999999999993</v>
      </c>
      <c r="I17" s="18">
        <f t="shared" si="13"/>
        <v>0</v>
      </c>
      <c r="J17" s="18">
        <f t="shared" si="14"/>
        <v>0.1999999999999993</v>
      </c>
      <c r="K17" s="19">
        <f t="shared" si="15"/>
        <v>0.15782429921498992</v>
      </c>
      <c r="L17" s="19">
        <f t="shared" si="16"/>
        <v>1</v>
      </c>
      <c r="M17" s="19">
        <f t="shared" si="17"/>
        <v>0.052684465055357094</v>
      </c>
      <c r="N17" s="20">
        <f t="shared" si="0"/>
        <v>0.15782429921498992</v>
      </c>
      <c r="O17" s="20">
        <f t="shared" si="1"/>
        <v>0.052684465055357094</v>
      </c>
      <c r="P17" s="29">
        <f t="shared" si="2"/>
        <v>0.10513983415963282</v>
      </c>
      <c r="Q17" s="30">
        <f t="shared" si="18"/>
        <v>463</v>
      </c>
      <c r="R17" s="23">
        <f t="shared" si="3"/>
        <v>0</v>
      </c>
      <c r="S17" s="23">
        <f t="shared" si="4"/>
        <v>0</v>
      </c>
      <c r="T17" s="24">
        <f t="shared" si="5"/>
        <v>37043</v>
      </c>
      <c r="U17" s="23">
        <f t="shared" si="6"/>
        <v>0.0669260040371392</v>
      </c>
      <c r="V17" s="23">
        <f t="shared" si="7"/>
        <v>0.06997574159380386</v>
      </c>
      <c r="W17" s="23">
        <f t="shared" si="8"/>
        <v>-0.022276834693445588</v>
      </c>
      <c r="X17" s="23">
        <f t="shared" si="9"/>
        <v>36.9</v>
      </c>
      <c r="Y17" s="103">
        <f t="shared" si="10"/>
        <v>19726.2</v>
      </c>
      <c r="Z17" s="104">
        <f t="shared" si="19"/>
        <v>0.3</v>
      </c>
      <c r="AA17" s="104">
        <f t="shared" si="19"/>
        <v>-0.3</v>
      </c>
      <c r="AB17" s="31"/>
      <c r="AC17" s="35"/>
      <c r="AD17" s="63" t="s">
        <v>22</v>
      </c>
      <c r="AE17" s="64"/>
    </row>
    <row r="18" spans="1:31" ht="12.75">
      <c r="A18" s="16">
        <f>DATA!C24</f>
        <v>36397</v>
      </c>
      <c r="B18" s="53">
        <f>DATA!D24</f>
        <v>29.65</v>
      </c>
      <c r="C18" s="53">
        <f>DATA!E24</f>
        <v>29.95</v>
      </c>
      <c r="D18" s="53">
        <f>DATA!F24</f>
        <v>29.4</v>
      </c>
      <c r="E18" s="53">
        <f>DATA!G24</f>
        <v>29.88</v>
      </c>
      <c r="F18" s="55">
        <f>DATA!H24</f>
        <v>14060300</v>
      </c>
      <c r="G18" s="102">
        <f t="shared" si="11"/>
        <v>0.09999999999999787</v>
      </c>
      <c r="H18" s="102">
        <f t="shared" si="12"/>
        <v>0.15000000000000213</v>
      </c>
      <c r="I18" s="18">
        <f t="shared" si="13"/>
        <v>0</v>
      </c>
      <c r="J18" s="18">
        <f t="shared" si="14"/>
        <v>0.15000000000000213</v>
      </c>
      <c r="K18" s="19">
        <f t="shared" si="15"/>
        <v>0.13809626181311618</v>
      </c>
      <c r="L18" s="19">
        <f t="shared" si="16"/>
        <v>1</v>
      </c>
      <c r="M18" s="19">
        <f t="shared" si="17"/>
        <v>0.06484890692343773</v>
      </c>
      <c r="N18" s="20">
        <f t="shared" si="0"/>
        <v>0.13809626181311618</v>
      </c>
      <c r="O18" s="20">
        <f t="shared" si="1"/>
        <v>0.06484890692343773</v>
      </c>
      <c r="P18" s="29">
        <f t="shared" si="2"/>
        <v>0.07324735488967846</v>
      </c>
      <c r="Q18" s="30">
        <f t="shared" si="18"/>
        <v>464</v>
      </c>
      <c r="R18" s="23">
        <f t="shared" si="3"/>
        <v>0</v>
      </c>
      <c r="S18" s="23">
        <f t="shared" si="4"/>
        <v>0.1600000000000037</v>
      </c>
      <c r="T18" s="24">
        <f t="shared" si="5"/>
        <v>37044</v>
      </c>
      <c r="U18" s="23">
        <f t="shared" si="6"/>
        <v>0.0585602535324968</v>
      </c>
      <c r="V18" s="23">
        <f t="shared" si="7"/>
        <v>0.08122877389457883</v>
      </c>
      <c r="W18" s="23">
        <f t="shared" si="8"/>
        <v>-0.16216237267912617</v>
      </c>
      <c r="X18" s="23">
        <f t="shared" si="9"/>
        <v>36.7</v>
      </c>
      <c r="Y18" s="103">
        <f t="shared" si="10"/>
        <v>11988.7</v>
      </c>
      <c r="Z18" s="104">
        <f t="shared" si="19"/>
        <v>0.3</v>
      </c>
      <c r="AA18" s="104">
        <f t="shared" si="19"/>
        <v>-0.3</v>
      </c>
      <c r="AB18" s="31"/>
      <c r="AC18" s="37" t="str">
        <f>"from "&amp;TEXT(T1,"mmm d/yy")&amp;" to "&amp;TEXT(T37,"mmm d/yy")</f>
        <v>from May 10/05 to Jun 30/05</v>
      </c>
      <c r="AE18" s="35"/>
    </row>
    <row r="19" spans="1:31" ht="12.75">
      <c r="A19" s="16">
        <f>DATA!C25</f>
        <v>36398</v>
      </c>
      <c r="B19" s="53">
        <f>DATA!D25</f>
        <v>29.63</v>
      </c>
      <c r="C19" s="53">
        <f>DATA!E25</f>
        <v>29.81</v>
      </c>
      <c r="D19" s="53">
        <f>DATA!F25</f>
        <v>29.6</v>
      </c>
      <c r="E19" s="53">
        <f>DATA!G25</f>
        <v>29.75</v>
      </c>
      <c r="F19" s="55">
        <f>DATA!H25</f>
        <v>12185300</v>
      </c>
      <c r="G19" s="102">
        <f t="shared" si="11"/>
        <v>-0.14000000000000057</v>
      </c>
      <c r="H19" s="102">
        <f t="shared" si="12"/>
        <v>-0.20000000000000284</v>
      </c>
      <c r="I19" s="18">
        <f t="shared" si="13"/>
        <v>0</v>
      </c>
      <c r="J19" s="18">
        <f t="shared" si="14"/>
        <v>0</v>
      </c>
      <c r="K19" s="19">
        <f t="shared" si="15"/>
        <v>0.12083422908647666</v>
      </c>
      <c r="L19" s="19">
        <f t="shared" si="16"/>
        <v>1</v>
      </c>
      <c r="M19" s="19">
        <f t="shared" si="17"/>
        <v>0.056742793558008014</v>
      </c>
      <c r="N19" s="20">
        <f t="shared" si="0"/>
        <v>0.12083422908647666</v>
      </c>
      <c r="O19" s="20">
        <f t="shared" si="1"/>
        <v>0.056742793558008014</v>
      </c>
      <c r="P19" s="29">
        <f t="shared" si="2"/>
        <v>0.06409143552846865</v>
      </c>
      <c r="Q19" s="30">
        <f t="shared" si="18"/>
        <v>465</v>
      </c>
      <c r="R19" s="23">
        <f t="shared" si="3"/>
        <v>0</v>
      </c>
      <c r="S19" s="23">
        <f t="shared" si="4"/>
        <v>0.0799999999999983</v>
      </c>
      <c r="T19" s="24">
        <f t="shared" si="5"/>
        <v>37047</v>
      </c>
      <c r="U19" s="23">
        <f t="shared" si="6"/>
        <v>0.0512402218409347</v>
      </c>
      <c r="V19" s="23">
        <f t="shared" si="7"/>
        <v>0.08107517715775626</v>
      </c>
      <c r="W19" s="23">
        <f t="shared" si="8"/>
        <v>-0.2254836212761353</v>
      </c>
      <c r="X19" s="23">
        <f t="shared" si="9"/>
        <v>36.61</v>
      </c>
      <c r="Y19" s="103">
        <f t="shared" si="10"/>
        <v>11998</v>
      </c>
      <c r="Z19" s="104">
        <f t="shared" si="19"/>
        <v>0.3</v>
      </c>
      <c r="AA19" s="104">
        <f t="shared" si="19"/>
        <v>-0.3</v>
      </c>
      <c r="AB19" s="31"/>
      <c r="AC19" s="49"/>
      <c r="AD19" s="49"/>
      <c r="AE19" s="35"/>
    </row>
    <row r="20" spans="1:31" ht="12.75">
      <c r="A20" s="16">
        <f>DATA!C26</f>
        <v>36399</v>
      </c>
      <c r="B20" s="53">
        <f>DATA!D26</f>
        <v>29.8</v>
      </c>
      <c r="C20" s="53">
        <f>DATA!E26</f>
        <v>29.9</v>
      </c>
      <c r="D20" s="53">
        <f>DATA!F26</f>
        <v>29.4</v>
      </c>
      <c r="E20" s="53">
        <f>DATA!G26</f>
        <v>29.68</v>
      </c>
      <c r="F20" s="55">
        <f>DATA!H26</f>
        <v>13707300</v>
      </c>
      <c r="G20" s="102">
        <f t="shared" si="11"/>
        <v>0.08999999999999986</v>
      </c>
      <c r="H20" s="102">
        <f t="shared" si="12"/>
        <v>0.20000000000000284</v>
      </c>
      <c r="I20" s="18">
        <f t="shared" si="13"/>
        <v>0</v>
      </c>
      <c r="J20" s="18">
        <f t="shared" si="14"/>
        <v>0.20000000000000284</v>
      </c>
      <c r="K20" s="19">
        <f t="shared" si="15"/>
        <v>0.10572995045066708</v>
      </c>
      <c r="L20" s="19">
        <f t="shared" si="16"/>
        <v>1</v>
      </c>
      <c r="M20" s="19">
        <f t="shared" si="17"/>
        <v>0.07464994436325736</v>
      </c>
      <c r="N20" s="20">
        <f t="shared" si="0"/>
        <v>0.10572995045066708</v>
      </c>
      <c r="O20" s="20">
        <f t="shared" si="1"/>
        <v>0.07464994436325736</v>
      </c>
      <c r="P20" s="29">
        <f t="shared" si="2"/>
        <v>0.03108000608740971</v>
      </c>
      <c r="Q20" s="30">
        <f t="shared" si="18"/>
        <v>466</v>
      </c>
      <c r="R20" s="23">
        <f t="shared" si="3"/>
        <v>0.30000000000000426</v>
      </c>
      <c r="S20" s="23">
        <f t="shared" si="4"/>
        <v>0</v>
      </c>
      <c r="T20" s="24">
        <f t="shared" si="5"/>
        <v>37048</v>
      </c>
      <c r="U20" s="23">
        <f t="shared" si="6"/>
        <v>0.0823351941108184</v>
      </c>
      <c r="V20" s="23">
        <f t="shared" si="7"/>
        <v>0.07094078001303673</v>
      </c>
      <c r="W20" s="23">
        <f t="shared" si="8"/>
        <v>0.07433920523365502</v>
      </c>
      <c r="X20" s="23">
        <f t="shared" si="9"/>
        <v>36.84</v>
      </c>
      <c r="Y20" s="103">
        <f t="shared" si="10"/>
        <v>17090.9</v>
      </c>
      <c r="Z20" s="104">
        <f t="shared" si="19"/>
        <v>0.3</v>
      </c>
      <c r="AA20" s="104">
        <f t="shared" si="19"/>
        <v>-0.3</v>
      </c>
      <c r="AB20" s="105"/>
      <c r="AC20" s="72"/>
      <c r="AD20" s="49"/>
      <c r="AE20" s="35"/>
    </row>
    <row r="21" spans="1:31" ht="13.5" thickBot="1">
      <c r="A21" s="16">
        <f>DATA!C27</f>
        <v>36400</v>
      </c>
      <c r="B21" s="53">
        <f>DATA!D27</f>
        <v>29.58</v>
      </c>
      <c r="C21" s="53">
        <f>DATA!E27</f>
        <v>29.7</v>
      </c>
      <c r="D21" s="53">
        <f>DATA!F27</f>
        <v>29.3</v>
      </c>
      <c r="E21" s="53">
        <f>DATA!G27</f>
        <v>29.57</v>
      </c>
      <c r="F21" s="55">
        <f>DATA!H27</f>
        <v>13129600</v>
      </c>
      <c r="G21" s="102">
        <f t="shared" si="11"/>
        <v>-0.1999999999999993</v>
      </c>
      <c r="H21" s="102">
        <f t="shared" si="12"/>
        <v>0.09999999999999787</v>
      </c>
      <c r="I21" s="18">
        <f t="shared" si="13"/>
        <v>0</v>
      </c>
      <c r="J21" s="18">
        <f t="shared" si="14"/>
        <v>0.09999999999999787</v>
      </c>
      <c r="K21" s="19">
        <f t="shared" si="15"/>
        <v>0.0925137066443337</v>
      </c>
      <c r="L21" s="19">
        <f t="shared" si="16"/>
        <v>1</v>
      </c>
      <c r="M21" s="19">
        <f t="shared" si="17"/>
        <v>0.07781870131784993</v>
      </c>
      <c r="N21" s="20">
        <f t="shared" si="0"/>
        <v>0.0925137066443337</v>
      </c>
      <c r="O21" s="20">
        <f t="shared" si="1"/>
        <v>0.07781870131784993</v>
      </c>
      <c r="P21" s="29">
        <f t="shared" si="2"/>
        <v>0.014695005326483768</v>
      </c>
      <c r="Q21" s="30">
        <f t="shared" si="18"/>
        <v>467</v>
      </c>
      <c r="R21" s="23">
        <f t="shared" si="3"/>
        <v>0</v>
      </c>
      <c r="S21" s="23">
        <f t="shared" si="4"/>
        <v>0</v>
      </c>
      <c r="T21" s="24">
        <f t="shared" si="5"/>
        <v>37049</v>
      </c>
      <c r="U21" s="23">
        <f t="shared" si="6"/>
        <v>0.0720432948469661</v>
      </c>
      <c r="V21" s="23">
        <f t="shared" si="7"/>
        <v>0.06207318251140714</v>
      </c>
      <c r="W21" s="23">
        <f t="shared" si="8"/>
        <v>0.07433920523365506</v>
      </c>
      <c r="X21" s="23">
        <f t="shared" si="9"/>
        <v>36.8</v>
      </c>
      <c r="Y21" s="103">
        <f t="shared" si="10"/>
        <v>12785.4</v>
      </c>
      <c r="Z21" s="104">
        <f t="shared" si="19"/>
        <v>0.3</v>
      </c>
      <c r="AA21" s="104">
        <f t="shared" si="19"/>
        <v>-0.3</v>
      </c>
      <c r="AB21" s="31"/>
      <c r="AC21" s="35"/>
      <c r="AD21" s="35"/>
      <c r="AE21" s="35"/>
    </row>
    <row r="22" spans="1:31" ht="14.25" thickBot="1" thickTop="1">
      <c r="A22" s="16">
        <f>DATA!C28</f>
        <v>36404</v>
      </c>
      <c r="B22" s="53">
        <f>DATA!D28</f>
        <v>29.75</v>
      </c>
      <c r="C22" s="53">
        <f>DATA!E28</f>
        <v>30.49</v>
      </c>
      <c r="D22" s="53">
        <f>DATA!F28</f>
        <v>29.58</v>
      </c>
      <c r="E22" s="53">
        <f>DATA!G28</f>
        <v>30.44</v>
      </c>
      <c r="F22" s="55">
        <f>DATA!H28</f>
        <v>24469700</v>
      </c>
      <c r="G22" s="102">
        <f t="shared" si="11"/>
        <v>0.7899999999999991</v>
      </c>
      <c r="H22" s="102">
        <f t="shared" si="12"/>
        <v>-0.2799999999999976</v>
      </c>
      <c r="I22" s="18">
        <f t="shared" si="13"/>
        <v>0.7899999999999991</v>
      </c>
      <c r="J22" s="18">
        <f t="shared" si="14"/>
        <v>0</v>
      </c>
      <c r="K22" s="19">
        <f t="shared" si="15"/>
        <v>0.17969949331379187</v>
      </c>
      <c r="L22" s="19">
        <f t="shared" si="16"/>
        <v>1</v>
      </c>
      <c r="M22" s="19">
        <f t="shared" si="17"/>
        <v>0.06809136365311869</v>
      </c>
      <c r="N22" s="20">
        <f t="shared" si="0"/>
        <v>0.17969949331379187</v>
      </c>
      <c r="O22" s="20">
        <f t="shared" si="1"/>
        <v>0.06809136365311869</v>
      </c>
      <c r="P22" s="29">
        <f t="shared" si="2"/>
        <v>0.11160812966067318</v>
      </c>
      <c r="Q22" s="30">
        <f t="shared" si="18"/>
        <v>468</v>
      </c>
      <c r="R22" s="23">
        <f t="shared" si="3"/>
        <v>0</v>
      </c>
      <c r="S22" s="23">
        <f t="shared" si="4"/>
        <v>0.27999999999999403</v>
      </c>
      <c r="T22" s="24">
        <f t="shared" si="5"/>
        <v>37050</v>
      </c>
      <c r="U22" s="23">
        <f t="shared" si="6"/>
        <v>0.06303788299109533</v>
      </c>
      <c r="V22" s="23">
        <f t="shared" si="7"/>
        <v>0.0893140346974805</v>
      </c>
      <c r="W22" s="23">
        <f t="shared" si="8"/>
        <v>-0.17247010805664112</v>
      </c>
      <c r="X22" s="23">
        <f t="shared" si="9"/>
        <v>36.79</v>
      </c>
      <c r="Y22" s="103">
        <f t="shared" si="10"/>
        <v>11781.3</v>
      </c>
      <c r="Z22" s="104">
        <f t="shared" si="19"/>
        <v>0.3</v>
      </c>
      <c r="AA22" s="104">
        <f t="shared" si="19"/>
        <v>-0.3</v>
      </c>
      <c r="AB22" s="31"/>
      <c r="AC22" s="106"/>
      <c r="AD22" s="38" t="s">
        <v>13</v>
      </c>
      <c r="AE22" s="107">
        <v>0.3</v>
      </c>
    </row>
    <row r="23" spans="1:31" ht="13.5" thickTop="1">
      <c r="A23" s="16">
        <f>DATA!C29</f>
        <v>36405</v>
      </c>
      <c r="B23" s="53">
        <f>DATA!D29</f>
        <v>30.55</v>
      </c>
      <c r="C23" s="53">
        <f>DATA!E29</f>
        <v>31.26</v>
      </c>
      <c r="D23" s="53">
        <f>DATA!F29</f>
        <v>30.51</v>
      </c>
      <c r="E23" s="53">
        <f>DATA!G29</f>
        <v>31.12</v>
      </c>
      <c r="F23" s="55">
        <f>DATA!H29</f>
        <v>34207100</v>
      </c>
      <c r="G23" s="102">
        <f t="shared" si="11"/>
        <v>0.7700000000000031</v>
      </c>
      <c r="H23" s="102">
        <f t="shared" si="12"/>
        <v>-0.9300000000000033</v>
      </c>
      <c r="I23" s="18">
        <f t="shared" si="13"/>
        <v>0.7700000000000031</v>
      </c>
      <c r="J23" s="18">
        <f t="shared" si="14"/>
        <v>0</v>
      </c>
      <c r="K23" s="19">
        <f t="shared" si="15"/>
        <v>0.2534870566495683</v>
      </c>
      <c r="L23" s="19">
        <f t="shared" si="16"/>
        <v>1</v>
      </c>
      <c r="M23" s="19">
        <f t="shared" si="17"/>
        <v>0.05957994319647885</v>
      </c>
      <c r="N23" s="20">
        <f t="shared" si="0"/>
        <v>0.2534870566495683</v>
      </c>
      <c r="O23" s="20">
        <f t="shared" si="1"/>
        <v>0.05957994319647885</v>
      </c>
      <c r="P23" s="29">
        <f t="shared" si="2"/>
        <v>0.19390711345308942</v>
      </c>
      <c r="Q23" s="30">
        <f t="shared" si="18"/>
        <v>469</v>
      </c>
      <c r="R23" s="23">
        <f t="shared" si="3"/>
        <v>0</v>
      </c>
      <c r="S23" s="23">
        <f t="shared" si="4"/>
        <v>0.1600000000000037</v>
      </c>
      <c r="T23" s="24">
        <f t="shared" si="5"/>
        <v>37051</v>
      </c>
      <c r="U23" s="23">
        <f t="shared" si="6"/>
        <v>0.055158147617208414</v>
      </c>
      <c r="V23" s="23">
        <f t="shared" si="7"/>
        <v>0.0981497803602959</v>
      </c>
      <c r="W23" s="23">
        <f t="shared" si="8"/>
        <v>-0.2804266766255942</v>
      </c>
      <c r="X23" s="23">
        <f t="shared" si="9"/>
        <v>36.63</v>
      </c>
      <c r="Y23" s="103">
        <f t="shared" si="10"/>
        <v>13645.7</v>
      </c>
      <c r="Z23" s="104">
        <f t="shared" si="19"/>
        <v>0.3</v>
      </c>
      <c r="AA23" s="104">
        <f t="shared" si="19"/>
        <v>-0.3</v>
      </c>
      <c r="AB23" s="31"/>
      <c r="AC23" s="35"/>
      <c r="AD23" s="35"/>
      <c r="AE23" s="35"/>
    </row>
    <row r="24" spans="1:31" ht="12.75">
      <c r="A24" s="16">
        <f>DATA!C30</f>
        <v>36406</v>
      </c>
      <c r="B24" s="53">
        <f>DATA!D30</f>
        <v>31.11</v>
      </c>
      <c r="C24" s="53">
        <f>DATA!E30</f>
        <v>31.35</v>
      </c>
      <c r="D24" s="53">
        <f>DATA!F30</f>
        <v>31.01</v>
      </c>
      <c r="E24" s="53">
        <f>DATA!G30</f>
        <v>31.32</v>
      </c>
      <c r="F24" s="55">
        <f>DATA!H30</f>
        <v>18892100</v>
      </c>
      <c r="G24" s="102">
        <f t="shared" si="11"/>
        <v>0.08999999999999986</v>
      </c>
      <c r="H24" s="102">
        <f t="shared" si="12"/>
        <v>-0.5</v>
      </c>
      <c r="I24" s="18">
        <f t="shared" si="13"/>
        <v>0.08999999999999986</v>
      </c>
      <c r="J24" s="18">
        <f t="shared" si="14"/>
        <v>0</v>
      </c>
      <c r="K24" s="19">
        <f t="shared" si="15"/>
        <v>0.2330511745683722</v>
      </c>
      <c r="L24" s="19">
        <f t="shared" si="16"/>
        <v>1</v>
      </c>
      <c r="M24" s="19">
        <f t="shared" si="17"/>
        <v>0.05213245029691899</v>
      </c>
      <c r="N24" s="20">
        <f t="shared" si="0"/>
        <v>0.2330511745683722</v>
      </c>
      <c r="O24" s="20">
        <f t="shared" si="1"/>
        <v>0.05213245029691899</v>
      </c>
      <c r="P24" s="29">
        <f t="shared" si="2"/>
        <v>0.18091872427145322</v>
      </c>
      <c r="Q24" s="30">
        <f t="shared" si="18"/>
        <v>470</v>
      </c>
      <c r="R24" s="23">
        <f t="shared" si="3"/>
        <v>0</v>
      </c>
      <c r="S24" s="23">
        <f t="shared" si="4"/>
        <v>0</v>
      </c>
      <c r="T24" s="24">
        <f t="shared" si="5"/>
        <v>37054</v>
      </c>
      <c r="U24" s="23">
        <f t="shared" si="6"/>
        <v>0.048263379165057366</v>
      </c>
      <c r="V24" s="23">
        <f t="shared" si="7"/>
        <v>0.08588105781525891</v>
      </c>
      <c r="W24" s="23">
        <f t="shared" si="8"/>
        <v>-0.2804266766255942</v>
      </c>
      <c r="X24" s="23">
        <f t="shared" si="9"/>
        <v>36.55</v>
      </c>
      <c r="Y24" s="103">
        <f t="shared" si="10"/>
        <v>14034.5</v>
      </c>
      <c r="Z24" s="104">
        <f t="shared" si="19"/>
        <v>0.3</v>
      </c>
      <c r="AA24" s="104">
        <f t="shared" si="19"/>
        <v>-0.3</v>
      </c>
      <c r="AB24" s="31"/>
      <c r="AC24" s="121"/>
      <c r="AD24" s="115" t="s">
        <v>14</v>
      </c>
      <c r="AE24" s="121">
        <f>DATA!$I$1</f>
        <v>15</v>
      </c>
    </row>
    <row r="25" spans="1:31" ht="12.75">
      <c r="A25" s="16">
        <f>DATA!C31</f>
        <v>36407</v>
      </c>
      <c r="B25" s="53">
        <f>DATA!D31</f>
        <v>30.94</v>
      </c>
      <c r="C25" s="53">
        <f>DATA!E31</f>
        <v>31.21</v>
      </c>
      <c r="D25" s="53">
        <f>DATA!F31</f>
        <v>30.82</v>
      </c>
      <c r="E25" s="53">
        <f>DATA!G31</f>
        <v>31.04</v>
      </c>
      <c r="F25" s="55">
        <f>DATA!H31</f>
        <v>18543900</v>
      </c>
      <c r="G25" s="102">
        <f t="shared" si="11"/>
        <v>-0.14000000000000057</v>
      </c>
      <c r="H25" s="102">
        <f t="shared" si="12"/>
        <v>0.19000000000000128</v>
      </c>
      <c r="I25" s="18">
        <f t="shared" si="13"/>
        <v>0</v>
      </c>
      <c r="J25" s="18">
        <f t="shared" si="14"/>
        <v>0.19000000000000128</v>
      </c>
      <c r="K25" s="19">
        <f t="shared" si="15"/>
        <v>0.20391977774732567</v>
      </c>
      <c r="L25" s="19">
        <f t="shared" si="16"/>
        <v>1</v>
      </c>
      <c r="M25" s="19">
        <f t="shared" si="17"/>
        <v>0.06936589400980428</v>
      </c>
      <c r="N25" s="20">
        <f t="shared" si="0"/>
        <v>0.20391977774732567</v>
      </c>
      <c r="O25" s="20">
        <f t="shared" si="1"/>
        <v>0.06936589400980428</v>
      </c>
      <c r="P25" s="29">
        <f t="shared" si="2"/>
        <v>0.1345538837375214</v>
      </c>
      <c r="Q25" s="30">
        <f t="shared" si="18"/>
        <v>471</v>
      </c>
      <c r="R25" s="23">
        <f t="shared" si="3"/>
        <v>0</v>
      </c>
      <c r="S25" s="23">
        <f t="shared" si="4"/>
        <v>0.1600000000000037</v>
      </c>
      <c r="T25" s="24">
        <f t="shared" si="5"/>
        <v>37055</v>
      </c>
      <c r="U25" s="23">
        <f t="shared" si="6"/>
        <v>0.0422304567694252</v>
      </c>
      <c r="V25" s="23">
        <f t="shared" si="7"/>
        <v>0.09514592558835201</v>
      </c>
      <c r="W25" s="23">
        <f t="shared" si="8"/>
        <v>-0.38518606991059073</v>
      </c>
      <c r="X25" s="23">
        <f t="shared" si="9"/>
        <v>36.41</v>
      </c>
      <c r="Y25" s="103">
        <f t="shared" si="10"/>
        <v>14794.4</v>
      </c>
      <c r="Z25" s="104">
        <f t="shared" si="19"/>
        <v>0.3</v>
      </c>
      <c r="AA25" s="104">
        <f t="shared" si="19"/>
        <v>-0.3</v>
      </c>
      <c r="AB25" s="31"/>
      <c r="AC25" s="109"/>
      <c r="AD25" s="39" t="s">
        <v>15</v>
      </c>
      <c r="AE25" s="40">
        <f>1-2/(AE24+1)</f>
        <v>0.875</v>
      </c>
    </row>
    <row r="26" spans="1:31" ht="12.75">
      <c r="A26" s="16">
        <f>DATA!C32</f>
        <v>36410</v>
      </c>
      <c r="B26" s="53">
        <f>DATA!D32</f>
        <v>31.03</v>
      </c>
      <c r="C26" s="53">
        <f>DATA!E32</f>
        <v>31.52</v>
      </c>
      <c r="D26" s="53">
        <f>DATA!F32</f>
        <v>30.6</v>
      </c>
      <c r="E26" s="53">
        <f>DATA!G32</f>
        <v>31.38</v>
      </c>
      <c r="F26" s="55">
        <f>DATA!H32</f>
        <v>15212200</v>
      </c>
      <c r="G26" s="102">
        <f t="shared" si="11"/>
        <v>0.3099999999999987</v>
      </c>
      <c r="H26" s="102">
        <f t="shared" si="12"/>
        <v>0.21999999999999886</v>
      </c>
      <c r="I26" s="18">
        <f t="shared" si="13"/>
        <v>0.3099999999999987</v>
      </c>
      <c r="J26" s="18">
        <f t="shared" si="14"/>
        <v>0</v>
      </c>
      <c r="K26" s="19">
        <f t="shared" si="15"/>
        <v>0.2171798055289098</v>
      </c>
      <c r="L26" s="19">
        <f t="shared" si="16"/>
        <v>1</v>
      </c>
      <c r="M26" s="19">
        <f t="shared" si="17"/>
        <v>0.06069515725857874</v>
      </c>
      <c r="N26" s="20">
        <f t="shared" si="0"/>
        <v>0.2171798055289098</v>
      </c>
      <c r="O26" s="20">
        <f t="shared" si="1"/>
        <v>0.06069515725857874</v>
      </c>
      <c r="P26" s="29">
        <f t="shared" si="2"/>
        <v>0.15648464827033107</v>
      </c>
      <c r="Q26" s="30">
        <f t="shared" si="18"/>
        <v>472</v>
      </c>
      <c r="R26" s="23">
        <f t="shared" si="3"/>
        <v>0</v>
      </c>
      <c r="S26" s="23">
        <f t="shared" si="4"/>
        <v>0.18999999999999773</v>
      </c>
      <c r="T26" s="24">
        <f t="shared" si="5"/>
        <v>37056</v>
      </c>
      <c r="U26" s="23">
        <f t="shared" si="6"/>
        <v>0.036951649673247045</v>
      </c>
      <c r="V26" s="23">
        <f t="shared" si="7"/>
        <v>0.10700268488980773</v>
      </c>
      <c r="W26" s="23">
        <f t="shared" si="8"/>
        <v>-0.4866198397511745</v>
      </c>
      <c r="X26" s="23">
        <f t="shared" si="9"/>
        <v>36.32</v>
      </c>
      <c r="Y26" s="103">
        <f t="shared" si="10"/>
        <v>17995.2</v>
      </c>
      <c r="Z26" s="104">
        <f t="shared" si="19"/>
        <v>0.3</v>
      </c>
      <c r="AA26" s="104">
        <f t="shared" si="19"/>
        <v>-0.3</v>
      </c>
      <c r="AB26" s="31"/>
      <c r="AC26" s="49"/>
      <c r="AD26" s="49"/>
      <c r="AE26" s="49"/>
    </row>
    <row r="27" spans="1:31" ht="12.75">
      <c r="A27" s="16">
        <f>DATA!C33</f>
        <v>36411</v>
      </c>
      <c r="B27" s="53">
        <f>DATA!D33</f>
        <v>31.06</v>
      </c>
      <c r="C27" s="53">
        <f>DATA!E33</f>
        <v>31.27</v>
      </c>
      <c r="D27" s="53">
        <f>DATA!F33</f>
        <v>30.9</v>
      </c>
      <c r="E27" s="53">
        <f>DATA!G33</f>
        <v>31.16</v>
      </c>
      <c r="F27" s="55">
        <f>DATA!H33</f>
        <v>16168700</v>
      </c>
      <c r="G27" s="102">
        <f t="shared" si="11"/>
        <v>-0.25</v>
      </c>
      <c r="H27" s="102">
        <f t="shared" si="12"/>
        <v>-0.29999999999999716</v>
      </c>
      <c r="I27" s="18">
        <f t="shared" si="13"/>
        <v>0</v>
      </c>
      <c r="J27" s="18">
        <f t="shared" si="14"/>
        <v>0</v>
      </c>
      <c r="K27" s="19">
        <f t="shared" si="15"/>
        <v>0.19003232983779608</v>
      </c>
      <c r="L27" s="19">
        <f t="shared" si="16"/>
        <v>1</v>
      </c>
      <c r="M27" s="19">
        <f t="shared" si="17"/>
        <v>0.053108262601256395</v>
      </c>
      <c r="N27" s="20">
        <f t="shared" si="0"/>
        <v>0.19003232983779608</v>
      </c>
      <c r="O27" s="20">
        <f t="shared" si="1"/>
        <v>0.053108262601256395</v>
      </c>
      <c r="P27" s="29">
        <f t="shared" si="2"/>
        <v>0.1369240672365397</v>
      </c>
      <c r="Q27" s="30">
        <f t="shared" si="18"/>
        <v>473</v>
      </c>
      <c r="R27" s="23">
        <f t="shared" si="3"/>
        <v>0</v>
      </c>
      <c r="S27" s="23">
        <f t="shared" si="4"/>
        <v>0.10999999999999943</v>
      </c>
      <c r="T27" s="24">
        <f t="shared" si="5"/>
        <v>37057</v>
      </c>
      <c r="U27" s="23">
        <f t="shared" si="6"/>
        <v>0.032332693464091164</v>
      </c>
      <c r="V27" s="23">
        <f t="shared" si="7"/>
        <v>0.1073773492785817</v>
      </c>
      <c r="W27" s="23">
        <f t="shared" si="8"/>
        <v>-0.5371457508800045</v>
      </c>
      <c r="X27" s="23">
        <f t="shared" si="9"/>
        <v>36.11</v>
      </c>
      <c r="Y27" s="103">
        <f t="shared" si="10"/>
        <v>16058.8</v>
      </c>
      <c r="Z27" s="104">
        <f t="shared" si="19"/>
        <v>0.3</v>
      </c>
      <c r="AA27" s="104">
        <f t="shared" si="19"/>
        <v>-0.3</v>
      </c>
      <c r="AB27" s="31"/>
      <c r="AC27" s="49"/>
      <c r="AD27" s="49"/>
      <c r="AE27" s="49"/>
    </row>
    <row r="28" spans="1:31" ht="12.75">
      <c r="A28" s="16">
        <f>DATA!C34</f>
        <v>36412</v>
      </c>
      <c r="B28" s="53">
        <f>DATA!D34</f>
        <v>31.05</v>
      </c>
      <c r="C28" s="53">
        <f>DATA!E34</f>
        <v>31.24</v>
      </c>
      <c r="D28" s="53">
        <f>DATA!F34</f>
        <v>30.9</v>
      </c>
      <c r="E28" s="53">
        <f>DATA!G34</f>
        <v>31.03</v>
      </c>
      <c r="F28" s="55">
        <f>DATA!H34</f>
        <v>18147000</v>
      </c>
      <c r="G28" s="102">
        <f t="shared" si="11"/>
        <v>-0.030000000000001137</v>
      </c>
      <c r="H28" s="102">
        <f t="shared" si="12"/>
        <v>0</v>
      </c>
      <c r="I28" s="18">
        <f t="shared" si="13"/>
        <v>0</v>
      </c>
      <c r="J28" s="18">
        <f t="shared" si="14"/>
        <v>0</v>
      </c>
      <c r="K28" s="19">
        <f t="shared" si="15"/>
        <v>0.16627828860807156</v>
      </c>
      <c r="L28" s="19">
        <f t="shared" si="16"/>
        <v>1</v>
      </c>
      <c r="M28" s="19">
        <f t="shared" si="17"/>
        <v>0.046469729776099346</v>
      </c>
      <c r="N28" s="20">
        <f t="shared" si="0"/>
        <v>0.16627828860807156</v>
      </c>
      <c r="O28" s="20">
        <f t="shared" si="1"/>
        <v>0.046469729776099346</v>
      </c>
      <c r="P28" s="29">
        <f t="shared" si="2"/>
        <v>0.11980855883197222</v>
      </c>
      <c r="Q28" s="30">
        <f t="shared" si="18"/>
        <v>474</v>
      </c>
      <c r="R28" s="23">
        <f t="shared" si="3"/>
        <v>0.21000000000000085</v>
      </c>
      <c r="S28" s="23">
        <f t="shared" si="4"/>
        <v>0</v>
      </c>
      <c r="T28" s="24">
        <f t="shared" si="5"/>
        <v>37058</v>
      </c>
      <c r="U28" s="23">
        <f t="shared" si="6"/>
        <v>0.05454110678107987</v>
      </c>
      <c r="V28" s="23">
        <f t="shared" si="7"/>
        <v>0.09395518061875899</v>
      </c>
      <c r="W28" s="23">
        <f t="shared" si="8"/>
        <v>-0.26542127434845136</v>
      </c>
      <c r="X28" s="23">
        <f t="shared" si="9"/>
        <v>36.5</v>
      </c>
      <c r="Y28" s="103">
        <f t="shared" si="10"/>
        <v>35257.6</v>
      </c>
      <c r="Z28" s="104">
        <f t="shared" si="19"/>
        <v>0.3</v>
      </c>
      <c r="AA28" s="104">
        <f t="shared" si="19"/>
        <v>-0.3</v>
      </c>
      <c r="AB28" s="31"/>
      <c r="AC28" s="49"/>
      <c r="AD28" s="49"/>
      <c r="AE28" s="49"/>
    </row>
    <row r="29" spans="1:31" ht="12.75">
      <c r="A29" s="16">
        <f>DATA!C35</f>
        <v>36413</v>
      </c>
      <c r="B29" s="53">
        <f>DATA!D35</f>
        <v>31.05</v>
      </c>
      <c r="C29" s="53">
        <f>DATA!E35</f>
        <v>31.65</v>
      </c>
      <c r="D29" s="53">
        <f>DATA!F35</f>
        <v>31.05</v>
      </c>
      <c r="E29" s="53">
        <f>DATA!G35</f>
        <v>31.48</v>
      </c>
      <c r="F29" s="55">
        <f>DATA!H35</f>
        <v>20060800</v>
      </c>
      <c r="G29" s="102">
        <f t="shared" si="11"/>
        <v>0.41000000000000014</v>
      </c>
      <c r="H29" s="102">
        <f t="shared" si="12"/>
        <v>-0.15000000000000213</v>
      </c>
      <c r="I29" s="18">
        <f t="shared" si="13"/>
        <v>0.41000000000000014</v>
      </c>
      <c r="J29" s="18">
        <f t="shared" si="14"/>
        <v>0</v>
      </c>
      <c r="K29" s="19">
        <f t="shared" si="15"/>
        <v>0.19674350253206263</v>
      </c>
      <c r="L29" s="19">
        <f t="shared" si="16"/>
        <v>1</v>
      </c>
      <c r="M29" s="19">
        <f t="shared" si="17"/>
        <v>0.040661013554086925</v>
      </c>
      <c r="N29" s="20">
        <f t="shared" si="0"/>
        <v>0.19674350253206263</v>
      </c>
      <c r="O29" s="20">
        <f t="shared" si="1"/>
        <v>0.040661013554086925</v>
      </c>
      <c r="P29" s="29">
        <f t="shared" si="2"/>
        <v>0.15608248897797572</v>
      </c>
      <c r="Q29" s="30">
        <f t="shared" si="18"/>
        <v>475</v>
      </c>
      <c r="R29" s="23">
        <f t="shared" si="3"/>
        <v>0</v>
      </c>
      <c r="S29" s="23">
        <f t="shared" si="4"/>
        <v>0</v>
      </c>
      <c r="T29" s="24">
        <f t="shared" si="5"/>
        <v>37061</v>
      </c>
      <c r="U29" s="23">
        <f t="shared" si="6"/>
        <v>0.04772346843344489</v>
      </c>
      <c r="V29" s="23">
        <f t="shared" si="7"/>
        <v>0.08221078304141412</v>
      </c>
      <c r="W29" s="23">
        <f t="shared" si="8"/>
        <v>-0.26542127434845136</v>
      </c>
      <c r="X29" s="23">
        <f t="shared" si="9"/>
        <v>36.28</v>
      </c>
      <c r="Y29" s="103">
        <f t="shared" si="10"/>
        <v>16094.4</v>
      </c>
      <c r="Z29" s="104">
        <f t="shared" si="19"/>
        <v>0.3</v>
      </c>
      <c r="AA29" s="104">
        <f t="shared" si="19"/>
        <v>-0.3</v>
      </c>
      <c r="AB29" s="31"/>
      <c r="AC29" s="49"/>
      <c r="AD29" s="49"/>
      <c r="AE29" s="49"/>
    </row>
    <row r="30" spans="1:31" ht="12.75">
      <c r="A30" s="16">
        <f>DATA!C36</f>
        <v>36414</v>
      </c>
      <c r="B30" s="53">
        <f>DATA!D36</f>
        <v>31.43</v>
      </c>
      <c r="C30" s="53">
        <f>DATA!E36</f>
        <v>31.6</v>
      </c>
      <c r="D30" s="53">
        <f>DATA!F36</f>
        <v>31.13</v>
      </c>
      <c r="E30" s="53">
        <f>DATA!G36</f>
        <v>31.53</v>
      </c>
      <c r="F30" s="55">
        <f>DATA!H36</f>
        <v>16634100</v>
      </c>
      <c r="G30" s="102">
        <f t="shared" si="11"/>
        <v>-0.04999999999999716</v>
      </c>
      <c r="H30" s="102">
        <f t="shared" si="12"/>
        <v>-0.0799999999999983</v>
      </c>
      <c r="I30" s="18">
        <f t="shared" si="13"/>
        <v>0</v>
      </c>
      <c r="J30" s="18">
        <f t="shared" si="14"/>
        <v>0</v>
      </c>
      <c r="K30" s="19">
        <f t="shared" si="15"/>
        <v>0.1721505647155548</v>
      </c>
      <c r="L30" s="19">
        <f t="shared" si="16"/>
        <v>1</v>
      </c>
      <c r="M30" s="19">
        <f t="shared" si="17"/>
        <v>0.03557838685982606</v>
      </c>
      <c r="N30" s="20">
        <f t="shared" si="0"/>
        <v>0.1721505647155548</v>
      </c>
      <c r="O30" s="20">
        <f t="shared" si="1"/>
        <v>0.03557838685982606</v>
      </c>
      <c r="P30" s="29">
        <f t="shared" si="2"/>
        <v>0.13657217785572873</v>
      </c>
      <c r="Q30" s="30">
        <f t="shared" si="18"/>
        <v>476</v>
      </c>
      <c r="R30" s="23">
        <f t="shared" si="3"/>
        <v>0</v>
      </c>
      <c r="S30" s="23">
        <f t="shared" si="4"/>
        <v>0.060000000000002274</v>
      </c>
      <c r="T30" s="24">
        <f t="shared" si="5"/>
        <v>37062</v>
      </c>
      <c r="U30" s="23">
        <f t="shared" si="6"/>
        <v>0.04175803487926428</v>
      </c>
      <c r="V30" s="23">
        <f t="shared" si="7"/>
        <v>0.07943443516123763</v>
      </c>
      <c r="W30" s="23">
        <f t="shared" si="8"/>
        <v>-0.31088070297917103</v>
      </c>
      <c r="X30" s="23">
        <f t="shared" si="9"/>
        <v>36.15</v>
      </c>
      <c r="Y30" s="103">
        <f t="shared" si="10"/>
        <v>21996.4</v>
      </c>
      <c r="Z30" s="104">
        <f t="shared" si="19"/>
        <v>0.3</v>
      </c>
      <c r="AA30" s="104">
        <f t="shared" si="19"/>
        <v>-0.3</v>
      </c>
      <c r="AB30" s="31"/>
      <c r="AC30" s="35"/>
      <c r="AD30" s="35"/>
      <c r="AE30" s="35"/>
    </row>
    <row r="31" spans="1:31" ht="12.75">
      <c r="A31" s="16">
        <f>DATA!C37</f>
        <v>36417</v>
      </c>
      <c r="B31" s="53">
        <f>DATA!D37</f>
        <v>31.5</v>
      </c>
      <c r="C31" s="53">
        <f>DATA!E37</f>
        <v>31.75</v>
      </c>
      <c r="D31" s="53">
        <f>DATA!F37</f>
        <v>31.25</v>
      </c>
      <c r="E31" s="53">
        <f>DATA!G37</f>
        <v>31.4</v>
      </c>
      <c r="F31" s="55">
        <f>DATA!H37</f>
        <v>14279600</v>
      </c>
      <c r="G31" s="102">
        <f t="shared" si="11"/>
        <v>0.14999999999999858</v>
      </c>
      <c r="H31" s="102">
        <f t="shared" si="12"/>
        <v>-0.120000000000001</v>
      </c>
      <c r="I31" s="18">
        <f t="shared" si="13"/>
        <v>0.14999999999999858</v>
      </c>
      <c r="J31" s="18">
        <f t="shared" si="14"/>
        <v>0</v>
      </c>
      <c r="K31" s="19">
        <f t="shared" si="15"/>
        <v>0.16938174412611026</v>
      </c>
      <c r="L31" s="19">
        <f t="shared" si="16"/>
        <v>1</v>
      </c>
      <c r="M31" s="19">
        <f t="shared" si="17"/>
        <v>0.031131088502347803</v>
      </c>
      <c r="N31" s="20">
        <f t="shared" si="0"/>
        <v>0.16938174412611026</v>
      </c>
      <c r="O31" s="20">
        <f t="shared" si="1"/>
        <v>0.031131088502347803</v>
      </c>
      <c r="P31" s="29">
        <f t="shared" si="2"/>
        <v>0.13825065562376246</v>
      </c>
      <c r="Q31" s="30">
        <f t="shared" si="18"/>
        <v>477</v>
      </c>
      <c r="R31" s="23">
        <f t="shared" si="3"/>
        <v>0</v>
      </c>
      <c r="S31" s="23">
        <f t="shared" si="4"/>
        <v>0.46999999999999886</v>
      </c>
      <c r="T31" s="24">
        <f t="shared" si="5"/>
        <v>37063</v>
      </c>
      <c r="U31" s="23">
        <f t="shared" si="6"/>
        <v>0.036538280519356245</v>
      </c>
      <c r="V31" s="23">
        <f t="shared" si="7"/>
        <v>0.1282551307660828</v>
      </c>
      <c r="W31" s="23">
        <f t="shared" si="8"/>
        <v>-0.5565565366437107</v>
      </c>
      <c r="X31" s="23">
        <f t="shared" si="9"/>
        <v>35.72</v>
      </c>
      <c r="Y31" s="103">
        <f t="shared" si="10"/>
        <v>29200.4</v>
      </c>
      <c r="Z31" s="104">
        <f t="shared" si="19"/>
        <v>0.3</v>
      </c>
      <c r="AA31" s="104">
        <f t="shared" si="19"/>
        <v>-0.3</v>
      </c>
      <c r="AB31" s="31"/>
      <c r="AC31" s="35"/>
      <c r="AD31" s="35"/>
      <c r="AE31" s="35"/>
    </row>
    <row r="32" spans="1:31" ht="12.75">
      <c r="A32" s="16">
        <f>DATA!C38</f>
        <v>36418</v>
      </c>
      <c r="B32" s="53">
        <f>DATA!D38</f>
        <v>31.23</v>
      </c>
      <c r="C32" s="53">
        <f>DATA!E38</f>
        <v>32.03</v>
      </c>
      <c r="D32" s="53">
        <f>DATA!F38</f>
        <v>31.23</v>
      </c>
      <c r="E32" s="53">
        <f>DATA!G38</f>
        <v>31.93</v>
      </c>
      <c r="F32" s="55">
        <f>DATA!H38</f>
        <v>20066600</v>
      </c>
      <c r="G32" s="102">
        <f t="shared" si="11"/>
        <v>0.28000000000000114</v>
      </c>
      <c r="H32" s="102">
        <f t="shared" si="12"/>
        <v>0.019999999999999574</v>
      </c>
      <c r="I32" s="18">
        <f t="shared" si="13"/>
        <v>0.28000000000000114</v>
      </c>
      <c r="J32" s="18">
        <f t="shared" si="14"/>
        <v>0</v>
      </c>
      <c r="K32" s="19">
        <f t="shared" si="15"/>
        <v>0.18320902611034662</v>
      </c>
      <c r="L32" s="19">
        <f t="shared" si="16"/>
        <v>1</v>
      </c>
      <c r="M32" s="19">
        <f t="shared" si="17"/>
        <v>0.027239702439554328</v>
      </c>
      <c r="N32" s="20">
        <f t="shared" si="0"/>
        <v>0.18320902611034662</v>
      </c>
      <c r="O32" s="20">
        <f t="shared" si="1"/>
        <v>0.027239702439554328</v>
      </c>
      <c r="P32" s="29">
        <f t="shared" si="2"/>
        <v>0.1559693236707923</v>
      </c>
      <c r="Q32" s="30">
        <f t="shared" si="18"/>
        <v>478</v>
      </c>
      <c r="R32" s="23">
        <f t="shared" si="3"/>
        <v>0</v>
      </c>
      <c r="S32" s="23">
        <f t="shared" si="4"/>
        <v>1.1599999999999966</v>
      </c>
      <c r="T32" s="24">
        <f t="shared" si="5"/>
        <v>37064</v>
      </c>
      <c r="U32" s="23">
        <f t="shared" si="6"/>
        <v>0.03197099545443671</v>
      </c>
      <c r="V32" s="23">
        <f t="shared" si="7"/>
        <v>0.257223239420322</v>
      </c>
      <c r="W32" s="23">
        <f t="shared" si="8"/>
        <v>-0.7788960387244069</v>
      </c>
      <c r="X32" s="23">
        <f t="shared" si="9"/>
        <v>34.66</v>
      </c>
      <c r="Y32" s="103">
        <f t="shared" si="10"/>
        <v>48926.9</v>
      </c>
      <c r="Z32" s="104">
        <f t="shared" si="19"/>
        <v>0.3</v>
      </c>
      <c r="AA32" s="104">
        <f t="shared" si="19"/>
        <v>-0.3</v>
      </c>
      <c r="AB32" s="31"/>
      <c r="AC32" s="35"/>
      <c r="AD32" s="35"/>
      <c r="AE32" s="35"/>
    </row>
    <row r="33" spans="1:31" ht="12.75">
      <c r="A33" s="16">
        <f>DATA!C39</f>
        <v>36419</v>
      </c>
      <c r="B33" s="53">
        <f>DATA!D39</f>
        <v>31.78</v>
      </c>
      <c r="C33" s="53">
        <f>DATA!E39</f>
        <v>31.94</v>
      </c>
      <c r="D33" s="53">
        <f>DATA!F39</f>
        <v>31.48</v>
      </c>
      <c r="E33" s="53">
        <f>DATA!G39</f>
        <v>31.72</v>
      </c>
      <c r="F33" s="55">
        <f>DATA!H39</f>
        <v>19185500</v>
      </c>
      <c r="G33" s="102">
        <f t="shared" si="11"/>
        <v>-0.08999999999999986</v>
      </c>
      <c r="H33" s="102">
        <f t="shared" si="12"/>
        <v>-0.25</v>
      </c>
      <c r="I33" s="18">
        <f t="shared" si="13"/>
        <v>0</v>
      </c>
      <c r="J33" s="18">
        <f t="shared" si="14"/>
        <v>0</v>
      </c>
      <c r="K33" s="19">
        <f t="shared" si="15"/>
        <v>0.1603078978465533</v>
      </c>
      <c r="L33" s="19">
        <f t="shared" si="16"/>
        <v>1</v>
      </c>
      <c r="M33" s="19">
        <f t="shared" si="17"/>
        <v>0.02383473963461004</v>
      </c>
      <c r="N33" s="20">
        <f t="shared" si="0"/>
        <v>0.1603078978465533</v>
      </c>
      <c r="O33" s="20">
        <f t="shared" si="1"/>
        <v>0.02383473963461004</v>
      </c>
      <c r="P33" s="29">
        <f t="shared" si="2"/>
        <v>0.13647315821194328</v>
      </c>
      <c r="Q33" s="30">
        <f t="shared" si="18"/>
        <v>479</v>
      </c>
      <c r="R33" s="23">
        <f t="shared" si="3"/>
        <v>0</v>
      </c>
      <c r="S33" s="23">
        <f t="shared" si="4"/>
        <v>0.37000000000000455</v>
      </c>
      <c r="T33" s="24">
        <f t="shared" si="5"/>
        <v>37065</v>
      </c>
      <c r="U33" s="23">
        <f t="shared" si="6"/>
        <v>0.027974621022632123</v>
      </c>
      <c r="V33" s="23">
        <f t="shared" si="7"/>
        <v>0.2713203344927823</v>
      </c>
      <c r="W33" s="23">
        <f t="shared" si="8"/>
        <v>-0.8130631973101107</v>
      </c>
      <c r="X33" s="23">
        <f t="shared" si="9"/>
        <v>34.78</v>
      </c>
      <c r="Y33" s="103">
        <f t="shared" si="10"/>
        <v>67540.496</v>
      </c>
      <c r="Z33" s="104">
        <f t="shared" si="19"/>
        <v>0.3</v>
      </c>
      <c r="AA33" s="104">
        <f t="shared" si="19"/>
        <v>-0.3</v>
      </c>
      <c r="AB33" s="31"/>
      <c r="AC33" s="35"/>
      <c r="AD33" s="69" t="str">
        <f>"Above "&amp;TEXT(AE22,"0%")&amp;" BUY   Below "&amp;TEXT(-AE22,"0%")&amp;" SELL (Otherwise HOLD :^)"</f>
        <v>Above 30% BUY   Below -30% SELL (Otherwise HOLD :^)</v>
      </c>
      <c r="AE33" s="35"/>
    </row>
    <row r="34" spans="1:31" ht="12.75">
      <c r="A34" s="16">
        <f>DATA!C40</f>
        <v>36420</v>
      </c>
      <c r="B34" s="53">
        <f>DATA!D40</f>
        <v>31.77</v>
      </c>
      <c r="C34" s="53">
        <f>DATA!E40</f>
        <v>32.18</v>
      </c>
      <c r="D34" s="53">
        <f>DATA!F40</f>
        <v>31.71</v>
      </c>
      <c r="E34" s="53">
        <f>DATA!G40</f>
        <v>32.11</v>
      </c>
      <c r="F34" s="55">
        <f>DATA!H40</f>
        <v>22265400</v>
      </c>
      <c r="G34" s="102">
        <f t="shared" si="11"/>
        <v>0.23999999999999844</v>
      </c>
      <c r="H34" s="102">
        <f t="shared" si="12"/>
        <v>-0.23000000000000043</v>
      </c>
      <c r="I34" s="18">
        <f t="shared" si="13"/>
        <v>0.23999999999999844</v>
      </c>
      <c r="J34" s="18">
        <f t="shared" si="14"/>
        <v>0</v>
      </c>
      <c r="K34" s="19">
        <f t="shared" si="15"/>
        <v>0.17026941061573395</v>
      </c>
      <c r="L34" s="19">
        <f t="shared" si="16"/>
        <v>1</v>
      </c>
      <c r="M34" s="19">
        <f t="shared" si="17"/>
        <v>0.020855397180283786</v>
      </c>
      <c r="N34" s="20">
        <f t="shared" si="0"/>
        <v>0.17026941061573395</v>
      </c>
      <c r="O34" s="20">
        <f t="shared" si="1"/>
        <v>0.020855397180283786</v>
      </c>
      <c r="P34" s="29">
        <f t="shared" si="2"/>
        <v>0.14941401343545016</v>
      </c>
      <c r="Q34" s="30">
        <f t="shared" si="18"/>
        <v>480</v>
      </c>
      <c r="R34" s="23">
        <f t="shared" si="3"/>
        <v>0</v>
      </c>
      <c r="S34" s="23">
        <f t="shared" si="4"/>
        <v>0</v>
      </c>
      <c r="T34" s="24">
        <f t="shared" si="5"/>
        <v>37068</v>
      </c>
      <c r="U34" s="23">
        <f t="shared" si="6"/>
        <v>0.024477793394803108</v>
      </c>
      <c r="V34" s="23">
        <f t="shared" si="7"/>
        <v>0.23740529268118452</v>
      </c>
      <c r="W34" s="23">
        <f t="shared" si="8"/>
        <v>-0.8130631973101106</v>
      </c>
      <c r="X34" s="23">
        <f t="shared" si="9"/>
        <v>34.61</v>
      </c>
      <c r="Y34" s="103">
        <f t="shared" si="10"/>
        <v>23402.9</v>
      </c>
      <c r="Z34" s="104">
        <f t="shared" si="19"/>
        <v>0.3</v>
      </c>
      <c r="AA34" s="104">
        <f t="shared" si="19"/>
        <v>-0.3</v>
      </c>
      <c r="AB34" s="31"/>
      <c r="AC34" s="35"/>
      <c r="AD34" s="35"/>
      <c r="AE34" s="35"/>
    </row>
    <row r="35" spans="1:31" ht="12.75">
      <c r="A35" s="16">
        <f>DATA!C41</f>
        <v>36421</v>
      </c>
      <c r="B35" s="53">
        <f>DATA!D41</f>
        <v>32.42</v>
      </c>
      <c r="C35" s="53">
        <f>DATA!E41</f>
        <v>32.42</v>
      </c>
      <c r="D35" s="53">
        <f>DATA!F41</f>
        <v>31.52</v>
      </c>
      <c r="E35" s="53">
        <f>DATA!G41</f>
        <v>31.93</v>
      </c>
      <c r="F35" s="55">
        <f>DATA!H41</f>
        <v>23219700</v>
      </c>
      <c r="G35" s="102">
        <f t="shared" si="11"/>
        <v>0.240000000000002</v>
      </c>
      <c r="H35" s="102">
        <f t="shared" si="12"/>
        <v>0.19000000000000128</v>
      </c>
      <c r="I35" s="18">
        <f t="shared" si="13"/>
        <v>0.240000000000002</v>
      </c>
      <c r="J35" s="18">
        <f t="shared" si="14"/>
        <v>0</v>
      </c>
      <c r="K35" s="19">
        <f t="shared" si="15"/>
        <v>0.17898573428876746</v>
      </c>
      <c r="L35" s="19">
        <f t="shared" si="16"/>
        <v>1</v>
      </c>
      <c r="M35" s="19">
        <f t="shared" si="17"/>
        <v>0.018248472532748312</v>
      </c>
      <c r="N35" s="20">
        <f t="shared" si="0"/>
        <v>0.17898573428876746</v>
      </c>
      <c r="O35" s="20">
        <f t="shared" si="1"/>
        <v>0.018248472532748312</v>
      </c>
      <c r="P35" s="29">
        <f t="shared" si="2"/>
        <v>0.16073726175601916</v>
      </c>
      <c r="Q35" s="30">
        <f t="shared" si="18"/>
        <v>481</v>
      </c>
      <c r="R35" s="23">
        <f t="shared" si="3"/>
        <v>0.3400000000000034</v>
      </c>
      <c r="S35" s="23">
        <f t="shared" si="4"/>
        <v>0</v>
      </c>
      <c r="T35" s="24">
        <f t="shared" si="5"/>
        <v>37069</v>
      </c>
      <c r="U35" s="23">
        <f t="shared" si="6"/>
        <v>0.06391806922045315</v>
      </c>
      <c r="V35" s="23">
        <f t="shared" si="7"/>
        <v>0.20772963109603645</v>
      </c>
      <c r="W35" s="23">
        <f t="shared" si="8"/>
        <v>-0.5294046726993538</v>
      </c>
      <c r="X35" s="23">
        <f t="shared" si="9"/>
        <v>35.15</v>
      </c>
      <c r="Y35" s="103">
        <f t="shared" si="10"/>
        <v>28127.3</v>
      </c>
      <c r="Z35" s="104">
        <f t="shared" si="19"/>
        <v>0.3</v>
      </c>
      <c r="AA35" s="104">
        <f t="shared" si="19"/>
        <v>-0.3</v>
      </c>
      <c r="AB35" s="31"/>
      <c r="AC35" s="35"/>
      <c r="AD35" s="39" t="s">
        <v>28</v>
      </c>
      <c r="AE35" s="57">
        <f>AD1-37</f>
        <v>446</v>
      </c>
    </row>
    <row r="36" spans="1:31" ht="12.75">
      <c r="A36" s="16">
        <f>DATA!C42</f>
        <v>36424</v>
      </c>
      <c r="B36" s="53">
        <f>DATA!D42</f>
        <v>31.6</v>
      </c>
      <c r="C36" s="53">
        <f>DATA!E42</f>
        <v>31.9</v>
      </c>
      <c r="D36" s="53">
        <f>DATA!F42</f>
        <v>31.2</v>
      </c>
      <c r="E36" s="53">
        <f>DATA!G42</f>
        <v>31.4</v>
      </c>
      <c r="F36" s="55">
        <f>DATA!H42</f>
        <v>18566300</v>
      </c>
      <c r="G36" s="102">
        <f t="shared" si="11"/>
        <v>-0.5200000000000031</v>
      </c>
      <c r="H36" s="102">
        <f t="shared" si="12"/>
        <v>0.3200000000000003</v>
      </c>
      <c r="I36" s="18">
        <f t="shared" si="13"/>
        <v>0</v>
      </c>
      <c r="J36" s="18">
        <f t="shared" si="14"/>
        <v>0.3200000000000003</v>
      </c>
      <c r="K36" s="19">
        <f t="shared" si="15"/>
        <v>0.15661251750267152</v>
      </c>
      <c r="L36" s="19">
        <f t="shared" si="16"/>
        <v>1</v>
      </c>
      <c r="M36" s="19">
        <f t="shared" si="17"/>
        <v>0.05596741346615481</v>
      </c>
      <c r="N36" s="20">
        <f t="shared" si="0"/>
        <v>0.15661251750267152</v>
      </c>
      <c r="O36" s="20">
        <f t="shared" si="1"/>
        <v>0.05596741346615481</v>
      </c>
      <c r="P36" s="29">
        <f t="shared" si="2"/>
        <v>0.10064510403651672</v>
      </c>
      <c r="Q36" s="30">
        <f t="shared" si="18"/>
        <v>482</v>
      </c>
      <c r="R36" s="23">
        <f t="shared" si="3"/>
        <v>0.17999999999999972</v>
      </c>
      <c r="S36" s="23">
        <f t="shared" si="4"/>
        <v>0</v>
      </c>
      <c r="T36" s="24">
        <f t="shared" si="5"/>
        <v>37070</v>
      </c>
      <c r="U36" s="23">
        <f t="shared" si="6"/>
        <v>0.07842831056789647</v>
      </c>
      <c r="V36" s="23">
        <f t="shared" si="7"/>
        <v>0.1817634272090319</v>
      </c>
      <c r="W36" s="23">
        <f t="shared" si="8"/>
        <v>-0.3971498769485459</v>
      </c>
      <c r="X36" s="23">
        <f t="shared" si="9"/>
        <v>35</v>
      </c>
      <c r="Y36" s="103">
        <f t="shared" si="10"/>
        <v>21079.6</v>
      </c>
      <c r="Z36" s="104">
        <f t="shared" si="19"/>
        <v>0.3</v>
      </c>
      <c r="AA36" s="104">
        <f t="shared" si="19"/>
        <v>-0.3</v>
      </c>
      <c r="AB36" s="31"/>
      <c r="AC36" s="35"/>
      <c r="AD36" s="77"/>
      <c r="AE36" s="35"/>
    </row>
    <row r="37" spans="1:31" ht="12.75">
      <c r="A37" s="16">
        <f>DATA!C43</f>
        <v>36425</v>
      </c>
      <c r="B37" s="53">
        <f>DATA!D43</f>
        <v>31.3</v>
      </c>
      <c r="C37" s="53">
        <f>DATA!E43</f>
        <v>31.6</v>
      </c>
      <c r="D37" s="53">
        <f>DATA!F43</f>
        <v>31.18</v>
      </c>
      <c r="E37" s="53">
        <f>DATA!G43</f>
        <v>31.56</v>
      </c>
      <c r="F37" s="55">
        <f>DATA!H43</f>
        <v>13109000</v>
      </c>
      <c r="G37" s="102">
        <f t="shared" si="11"/>
        <v>-0.29999999999999716</v>
      </c>
      <c r="H37" s="102">
        <f t="shared" si="12"/>
        <v>0.019999999999999574</v>
      </c>
      <c r="I37" s="18">
        <f t="shared" si="13"/>
        <v>0</v>
      </c>
      <c r="J37" s="18">
        <f t="shared" si="14"/>
        <v>0.019999999999999574</v>
      </c>
      <c r="K37" s="19">
        <f t="shared" si="15"/>
        <v>0.13703595281483757</v>
      </c>
      <c r="L37" s="19">
        <f t="shared" si="16"/>
        <v>1</v>
      </c>
      <c r="M37" s="19">
        <f t="shared" si="17"/>
        <v>0.051471486782885406</v>
      </c>
      <c r="N37" s="20">
        <f t="shared" si="0"/>
        <v>0.13703595281483757</v>
      </c>
      <c r="O37" s="20">
        <f t="shared" si="1"/>
        <v>0.051471486782885406</v>
      </c>
      <c r="P37" s="29">
        <f t="shared" si="2"/>
        <v>0.08556446603195217</v>
      </c>
      <c r="Q37" s="30">
        <f>Q36+1</f>
        <v>483</v>
      </c>
      <c r="R37" s="23">
        <f t="shared" si="3"/>
        <v>0</v>
      </c>
      <c r="S37" s="23">
        <f t="shared" si="4"/>
        <v>0.44000000000000483</v>
      </c>
      <c r="T37" s="24">
        <f t="shared" si="5"/>
        <v>37071</v>
      </c>
      <c r="U37" s="23">
        <f t="shared" si="6"/>
        <v>0.06862477174690941</v>
      </c>
      <c r="V37" s="23">
        <f t="shared" si="7"/>
        <v>0.21404299880790353</v>
      </c>
      <c r="W37" s="23">
        <f t="shared" si="8"/>
        <v>-0.5144492659193901</v>
      </c>
      <c r="X37" s="23">
        <f t="shared" si="9"/>
        <v>34.65</v>
      </c>
      <c r="Y37" s="103">
        <f t="shared" si="10"/>
        <v>33225.6</v>
      </c>
      <c r="Z37" s="104">
        <f t="shared" si="19"/>
        <v>0.3</v>
      </c>
      <c r="AA37" s="104">
        <f t="shared" si="19"/>
        <v>-0.3</v>
      </c>
      <c r="AB37" s="31"/>
      <c r="AC37" s="35"/>
      <c r="AD37" s="35"/>
      <c r="AE37" s="35"/>
    </row>
    <row r="38" spans="1:31" ht="13.5" thickBot="1">
      <c r="A38" s="16">
        <f>DATA!C44</f>
        <v>36426</v>
      </c>
      <c r="B38" s="53">
        <f>DATA!D44</f>
        <v>31.6</v>
      </c>
      <c r="C38" s="53">
        <f>DATA!E44</f>
        <v>31.69</v>
      </c>
      <c r="D38" s="53">
        <f>DATA!F44</f>
        <v>30.81</v>
      </c>
      <c r="E38" s="53">
        <f>DATA!G44</f>
        <v>30.81</v>
      </c>
      <c r="F38" s="55">
        <f>DATA!H44</f>
        <v>19129600</v>
      </c>
      <c r="G38" s="102">
        <f t="shared" si="11"/>
        <v>0.08999999999999986</v>
      </c>
      <c r="H38" s="102">
        <f t="shared" si="12"/>
        <v>0.370000000000001</v>
      </c>
      <c r="I38" s="18">
        <f t="shared" si="13"/>
        <v>0</v>
      </c>
      <c r="J38" s="18">
        <f t="shared" si="14"/>
        <v>0.370000000000001</v>
      </c>
      <c r="K38" s="19">
        <f t="shared" si="15"/>
        <v>0.11990645871298287</v>
      </c>
      <c r="L38" s="19">
        <f t="shared" si="16"/>
        <v>1</v>
      </c>
      <c r="M38" s="19">
        <f t="shared" si="17"/>
        <v>0.09128755093502486</v>
      </c>
      <c r="N38" s="20">
        <f t="shared" si="0"/>
        <v>0.11990645871298287</v>
      </c>
      <c r="O38" s="20">
        <f t="shared" si="1"/>
        <v>0.09128755093502486</v>
      </c>
      <c r="P38" s="29">
        <f t="shared" si="2"/>
        <v>0.028618907777958016</v>
      </c>
      <c r="Q38" s="30"/>
      <c r="R38" s="23"/>
      <c r="S38" s="23"/>
      <c r="T38" s="24"/>
      <c r="U38" s="23"/>
      <c r="V38" s="23"/>
      <c r="W38" s="23"/>
      <c r="X38" s="23"/>
      <c r="Y38" s="103"/>
      <c r="Z38" s="104"/>
      <c r="AA38" s="104"/>
      <c r="AB38" s="108"/>
      <c r="AC38" s="41"/>
      <c r="AD38" s="41"/>
      <c r="AE38" s="41"/>
    </row>
    <row r="39" spans="1:31" ht="12.75">
      <c r="A39" s="16">
        <f>DATA!C45</f>
        <v>36427</v>
      </c>
      <c r="B39" s="53">
        <f>DATA!D45</f>
        <v>30.83</v>
      </c>
      <c r="C39" s="53">
        <f>DATA!E45</f>
        <v>31.6</v>
      </c>
      <c r="D39" s="53">
        <f>DATA!F45</f>
        <v>30.34</v>
      </c>
      <c r="E39" s="53">
        <f>DATA!G45</f>
        <v>30.38</v>
      </c>
      <c r="F39" s="55">
        <f>DATA!H45</f>
        <v>19008100</v>
      </c>
      <c r="G39" s="102">
        <f t="shared" si="11"/>
        <v>-0.08999999999999986</v>
      </c>
      <c r="H39" s="102">
        <f t="shared" si="12"/>
        <v>0.46999999999999886</v>
      </c>
      <c r="I39" s="18">
        <f t="shared" si="13"/>
        <v>0</v>
      </c>
      <c r="J39" s="18">
        <f t="shared" si="14"/>
        <v>0.46999999999999886</v>
      </c>
      <c r="K39" s="19">
        <f t="shared" si="15"/>
        <v>0.10491815137386001</v>
      </c>
      <c r="L39" s="19">
        <f t="shared" si="16"/>
        <v>1</v>
      </c>
      <c r="M39" s="19">
        <f t="shared" si="17"/>
        <v>0.1386266070681466</v>
      </c>
      <c r="N39" s="20">
        <f t="shared" si="0"/>
        <v>0.10491815137386001</v>
      </c>
      <c r="O39" s="20">
        <f t="shared" si="1"/>
        <v>0.1386266070681466</v>
      </c>
      <c r="P39" s="29">
        <f t="shared" si="2"/>
        <v>-0.0337084556942866</v>
      </c>
      <c r="Q39" s="43"/>
      <c r="R39" s="44"/>
      <c r="S39" s="44"/>
      <c r="T39" s="45"/>
      <c r="U39" s="44"/>
      <c r="V39" s="43"/>
      <c r="W39" s="43"/>
      <c r="X39" s="43"/>
      <c r="Y39" s="43"/>
      <c r="Z39" s="43"/>
      <c r="AA39" s="43"/>
      <c r="AB39" s="46"/>
      <c r="AC39" s="46"/>
      <c r="AD39" s="46"/>
      <c r="AE39" s="46"/>
    </row>
    <row r="40" spans="1:29" ht="12.75">
      <c r="A40" s="16">
        <f>DATA!C46</f>
        <v>36428</v>
      </c>
      <c r="B40" s="53">
        <f>DATA!D46</f>
        <v>30.12</v>
      </c>
      <c r="C40" s="53">
        <f>DATA!E46</f>
        <v>30.31</v>
      </c>
      <c r="D40" s="53">
        <f>DATA!F46</f>
        <v>29.31</v>
      </c>
      <c r="E40" s="53">
        <f>DATA!G46</f>
        <v>29.87</v>
      </c>
      <c r="F40" s="55">
        <f>DATA!H46</f>
        <v>22431000</v>
      </c>
      <c r="G40" s="102">
        <f t="shared" si="11"/>
        <v>-1.2900000000000027</v>
      </c>
      <c r="H40" s="102">
        <f t="shared" si="12"/>
        <v>1.0300000000000011</v>
      </c>
      <c r="I40" s="18">
        <f t="shared" si="13"/>
        <v>0</v>
      </c>
      <c r="J40" s="18">
        <f t="shared" si="14"/>
        <v>1.0300000000000011</v>
      </c>
      <c r="K40" s="19">
        <f t="shared" si="15"/>
        <v>0.09180338245212752</v>
      </c>
      <c r="L40" s="19">
        <f t="shared" si="16"/>
        <v>1</v>
      </c>
      <c r="M40" s="19">
        <f t="shared" si="17"/>
        <v>0.2500482811846284</v>
      </c>
      <c r="N40" s="20">
        <f t="shared" si="0"/>
        <v>0.09180338245212752</v>
      </c>
      <c r="O40" s="20">
        <f t="shared" si="1"/>
        <v>0.2500482811846284</v>
      </c>
      <c r="P40" s="29">
        <f t="shared" si="2"/>
        <v>-0.1582448987325009</v>
      </c>
      <c r="Q40" s="43"/>
      <c r="R40" s="44"/>
      <c r="S40" s="44"/>
      <c r="T40" s="45"/>
      <c r="U40" s="44"/>
      <c r="V40" s="43"/>
      <c r="W40" s="43"/>
      <c r="X40" s="43"/>
      <c r="Y40" s="43"/>
      <c r="Z40" s="43"/>
      <c r="AA40" s="43"/>
      <c r="AB40" s="46"/>
      <c r="AC40" s="46"/>
    </row>
    <row r="41" spans="1:31" ht="12.75">
      <c r="A41" s="16">
        <f>DATA!C47</f>
        <v>36431</v>
      </c>
      <c r="B41" s="53">
        <f>DATA!D47</f>
        <v>30</v>
      </c>
      <c r="C41" s="53">
        <f>DATA!E47</f>
        <v>30.66</v>
      </c>
      <c r="D41" s="53">
        <f>DATA!F47</f>
        <v>29.98</v>
      </c>
      <c r="E41" s="53">
        <f>DATA!G47</f>
        <v>30.37</v>
      </c>
      <c r="F41" s="55">
        <f>DATA!H47</f>
        <v>20938700</v>
      </c>
      <c r="G41" s="102">
        <f t="shared" si="11"/>
        <v>0.3500000000000014</v>
      </c>
      <c r="H41" s="102">
        <f t="shared" si="12"/>
        <v>-0.6700000000000017</v>
      </c>
      <c r="I41" s="18">
        <f t="shared" si="13"/>
        <v>0.3500000000000014</v>
      </c>
      <c r="J41" s="18">
        <f t="shared" si="14"/>
        <v>0</v>
      </c>
      <c r="K41" s="19">
        <f t="shared" si="15"/>
        <v>0.12407795964561176</v>
      </c>
      <c r="L41" s="19">
        <f t="shared" si="16"/>
        <v>1</v>
      </c>
      <c r="M41" s="19">
        <f t="shared" si="17"/>
        <v>0.21879224603654984</v>
      </c>
      <c r="N41" s="20">
        <f t="shared" si="0"/>
        <v>0.12407795964561176</v>
      </c>
      <c r="O41" s="20">
        <f t="shared" si="1"/>
        <v>0.21879224603654984</v>
      </c>
      <c r="P41" s="29">
        <f t="shared" si="2"/>
        <v>-0.09471428639093808</v>
      </c>
      <c r="Q41" s="43"/>
      <c r="R41" s="44"/>
      <c r="S41" s="44"/>
      <c r="T41" s="45"/>
      <c r="U41" s="44"/>
      <c r="V41" s="43"/>
      <c r="W41" s="43"/>
      <c r="X41" s="43"/>
      <c r="Y41" s="43"/>
      <c r="Z41" s="43"/>
      <c r="AA41" s="43"/>
      <c r="AB41" s="46"/>
      <c r="AC41" s="46"/>
      <c r="AD41" s="46"/>
      <c r="AE41" s="46"/>
    </row>
    <row r="42" spans="1:31" ht="12.75">
      <c r="A42" s="16">
        <f>DATA!C48</f>
        <v>36432</v>
      </c>
      <c r="B42" s="53">
        <f>DATA!D48</f>
        <v>30.25</v>
      </c>
      <c r="C42" s="53">
        <f>DATA!E48</f>
        <v>30.29</v>
      </c>
      <c r="D42" s="53">
        <f>DATA!F48</f>
        <v>29.62</v>
      </c>
      <c r="E42" s="53">
        <f>DATA!G48</f>
        <v>29.81</v>
      </c>
      <c r="F42" s="55">
        <f>DATA!H48</f>
        <v>28837600</v>
      </c>
      <c r="G42" s="102">
        <f t="shared" si="11"/>
        <v>-0.370000000000001</v>
      </c>
      <c r="H42" s="102">
        <f t="shared" si="12"/>
        <v>0.35999999999999943</v>
      </c>
      <c r="I42" s="18">
        <f t="shared" si="13"/>
        <v>0</v>
      </c>
      <c r="J42" s="18">
        <f t="shared" si="14"/>
        <v>0.35999999999999943</v>
      </c>
      <c r="K42" s="19">
        <f t="shared" si="15"/>
        <v>0.10856821468991029</v>
      </c>
      <c r="L42" s="19">
        <f t="shared" si="16"/>
        <v>1</v>
      </c>
      <c r="M42" s="19">
        <f t="shared" si="17"/>
        <v>0.23644321528198103</v>
      </c>
      <c r="N42" s="20">
        <f t="shared" si="0"/>
        <v>0.10856821468991029</v>
      </c>
      <c r="O42" s="20">
        <f t="shared" si="1"/>
        <v>0.23644321528198103</v>
      </c>
      <c r="P42" s="29">
        <f t="shared" si="2"/>
        <v>-0.12787500059207074</v>
      </c>
      <c r="Q42" s="43"/>
      <c r="R42" s="44"/>
      <c r="S42" s="44"/>
      <c r="T42" s="45"/>
      <c r="U42" s="44"/>
      <c r="V42" s="43"/>
      <c r="W42" s="43"/>
      <c r="X42" s="43"/>
      <c r="Y42" s="43"/>
      <c r="Z42" s="43"/>
      <c r="AA42" s="43"/>
      <c r="AB42" s="46"/>
      <c r="AC42" s="46"/>
      <c r="AD42" s="46"/>
      <c r="AE42" s="46"/>
    </row>
    <row r="43" spans="1:31" ht="12.75">
      <c r="A43" s="16">
        <f>DATA!C49</f>
        <v>36433</v>
      </c>
      <c r="B43" s="53">
        <f>DATA!D49</f>
        <v>29.81</v>
      </c>
      <c r="C43" s="53">
        <f>DATA!E49</f>
        <v>30.67</v>
      </c>
      <c r="D43" s="53">
        <f>DATA!F49</f>
        <v>29.8</v>
      </c>
      <c r="E43" s="53">
        <f>DATA!G49</f>
        <v>30.63</v>
      </c>
      <c r="F43" s="55">
        <f>DATA!H49</f>
        <v>23842500</v>
      </c>
      <c r="G43" s="102">
        <f t="shared" si="11"/>
        <v>0.38000000000000256</v>
      </c>
      <c r="H43" s="102">
        <f t="shared" si="12"/>
        <v>-0.17999999999999972</v>
      </c>
      <c r="I43" s="18">
        <f t="shared" si="13"/>
        <v>0.38000000000000256</v>
      </c>
      <c r="J43" s="18">
        <f t="shared" si="14"/>
        <v>0</v>
      </c>
      <c r="K43" s="19">
        <f t="shared" si="15"/>
        <v>0.14249718785367183</v>
      </c>
      <c r="L43" s="19">
        <f t="shared" si="16"/>
        <v>1</v>
      </c>
      <c r="M43" s="19">
        <f t="shared" si="17"/>
        <v>0.2068878133717334</v>
      </c>
      <c r="N43" s="20">
        <f t="shared" si="0"/>
        <v>0.14249718785367183</v>
      </c>
      <c r="O43" s="20">
        <f t="shared" si="1"/>
        <v>0.2068878133717334</v>
      </c>
      <c r="P43" s="29">
        <f t="shared" si="2"/>
        <v>-0.06439062551806157</v>
      </c>
      <c r="Q43" s="43"/>
      <c r="R43" s="44"/>
      <c r="S43" s="44"/>
      <c r="T43" s="45"/>
      <c r="U43" s="44"/>
      <c r="V43" s="43"/>
      <c r="W43" s="43"/>
      <c r="X43" s="43"/>
      <c r="Y43" s="43"/>
      <c r="Z43" s="43"/>
      <c r="AA43" s="43"/>
      <c r="AB43" s="46"/>
      <c r="AC43" s="46"/>
      <c r="AD43" s="46"/>
      <c r="AE43" s="46"/>
    </row>
    <row r="44" spans="1:31" ht="12.75">
      <c r="A44" s="16">
        <f>DATA!C50</f>
        <v>36434</v>
      </c>
      <c r="B44" s="53">
        <f>DATA!D50</f>
        <v>30.54</v>
      </c>
      <c r="C44" s="53">
        <f>DATA!E50</f>
        <v>30.9</v>
      </c>
      <c r="D44" s="53">
        <f>DATA!F50</f>
        <v>30.43</v>
      </c>
      <c r="E44" s="53">
        <f>DATA!G50</f>
        <v>30.75</v>
      </c>
      <c r="F44" s="55">
        <f>DATA!H50</f>
        <v>17667900</v>
      </c>
      <c r="G44" s="102">
        <f t="shared" si="11"/>
        <v>0.22999999999999687</v>
      </c>
      <c r="H44" s="102">
        <f t="shared" si="12"/>
        <v>-0.629999999999999</v>
      </c>
      <c r="I44" s="18">
        <f t="shared" si="13"/>
        <v>0.22999999999999687</v>
      </c>
      <c r="J44" s="18">
        <f t="shared" si="14"/>
        <v>0</v>
      </c>
      <c r="K44" s="19">
        <f t="shared" si="15"/>
        <v>0.15343503937196246</v>
      </c>
      <c r="L44" s="19">
        <f t="shared" si="16"/>
        <v>1</v>
      </c>
      <c r="M44" s="19">
        <f t="shared" si="17"/>
        <v>0.18102683670026673</v>
      </c>
      <c r="N44" s="20">
        <f t="shared" si="0"/>
        <v>0.15343503937196246</v>
      </c>
      <c r="O44" s="20">
        <f t="shared" si="1"/>
        <v>0.18102683670026673</v>
      </c>
      <c r="P44" s="29">
        <f t="shared" si="2"/>
        <v>-0.027591797328304274</v>
      </c>
      <c r="Q44" s="43"/>
      <c r="R44" s="44"/>
      <c r="S44" s="44"/>
      <c r="T44" s="45"/>
      <c r="U44" s="44"/>
      <c r="V44" s="43"/>
      <c r="W44" s="43"/>
      <c r="X44" s="43"/>
      <c r="Y44" s="43"/>
      <c r="Z44" s="43"/>
      <c r="AA44" s="43"/>
      <c r="AB44" s="46"/>
      <c r="AC44" s="46"/>
      <c r="AD44" s="46"/>
      <c r="AE44" s="46"/>
    </row>
    <row r="45" spans="1:31" ht="12.75">
      <c r="A45" s="16">
        <f>DATA!C51</f>
        <v>36435</v>
      </c>
      <c r="B45" s="53">
        <f>DATA!D51</f>
        <v>31.15</v>
      </c>
      <c r="C45" s="53">
        <f>DATA!E51</f>
        <v>31.3</v>
      </c>
      <c r="D45" s="53">
        <f>DATA!F51</f>
        <v>30.75</v>
      </c>
      <c r="E45" s="53">
        <f>DATA!G51</f>
        <v>30.82</v>
      </c>
      <c r="F45" s="55">
        <f>DATA!H51</f>
        <v>20911100</v>
      </c>
      <c r="G45" s="102">
        <f t="shared" si="11"/>
        <v>0.40000000000000213</v>
      </c>
      <c r="H45" s="102">
        <f t="shared" si="12"/>
        <v>-0.3200000000000003</v>
      </c>
      <c r="I45" s="18">
        <f t="shared" si="13"/>
        <v>0.40000000000000213</v>
      </c>
      <c r="J45" s="18">
        <f t="shared" si="14"/>
        <v>0</v>
      </c>
      <c r="K45" s="19">
        <f t="shared" si="15"/>
        <v>0.1842556594504674</v>
      </c>
      <c r="L45" s="19">
        <f t="shared" si="16"/>
        <v>1</v>
      </c>
      <c r="M45" s="19">
        <f t="shared" si="17"/>
        <v>0.15839848211273339</v>
      </c>
      <c r="N45" s="20">
        <f t="shared" si="0"/>
        <v>0.1842556594504674</v>
      </c>
      <c r="O45" s="20">
        <f t="shared" si="1"/>
        <v>0.15839848211273339</v>
      </c>
      <c r="P45" s="29">
        <f t="shared" si="2"/>
        <v>0.025857177337734016</v>
      </c>
      <c r="Q45" s="43"/>
      <c r="R45" s="44"/>
      <c r="S45" s="44"/>
      <c r="T45" s="45"/>
      <c r="U45" s="44"/>
      <c r="V45" s="43"/>
      <c r="W45" s="43"/>
      <c r="X45" s="43"/>
      <c r="Y45" s="43"/>
      <c r="Z45" s="43"/>
      <c r="AA45" s="43"/>
      <c r="AB45" s="46"/>
      <c r="AC45" s="46"/>
      <c r="AD45" s="46"/>
      <c r="AE45" s="46"/>
    </row>
    <row r="46" spans="1:31" ht="12.75">
      <c r="A46" s="16">
        <f>DATA!C52</f>
        <v>36438</v>
      </c>
      <c r="B46" s="53">
        <f>DATA!D52</f>
        <v>31</v>
      </c>
      <c r="C46" s="53">
        <f>DATA!E52</f>
        <v>31.05</v>
      </c>
      <c r="D46" s="53">
        <f>DATA!F52</f>
        <v>30.73</v>
      </c>
      <c r="E46" s="53">
        <f>DATA!G52</f>
        <v>30.79</v>
      </c>
      <c r="F46" s="55">
        <f>DATA!H52</f>
        <v>13471800</v>
      </c>
      <c r="G46" s="102">
        <f t="shared" si="11"/>
        <v>-0.25</v>
      </c>
      <c r="H46" s="102">
        <f t="shared" si="12"/>
        <v>0.019999999999999574</v>
      </c>
      <c r="I46" s="18">
        <f t="shared" si="13"/>
        <v>0</v>
      </c>
      <c r="J46" s="18">
        <f t="shared" si="14"/>
        <v>0.019999999999999574</v>
      </c>
      <c r="K46" s="19">
        <f t="shared" si="15"/>
        <v>0.16122370201915898</v>
      </c>
      <c r="L46" s="19">
        <f t="shared" si="16"/>
        <v>1</v>
      </c>
      <c r="M46" s="19">
        <f t="shared" si="17"/>
        <v>0.14109867184864167</v>
      </c>
      <c r="N46" s="20">
        <f t="shared" si="0"/>
        <v>0.16122370201915898</v>
      </c>
      <c r="O46" s="20">
        <f t="shared" si="1"/>
        <v>0.14109867184864167</v>
      </c>
      <c r="P46" s="29">
        <f t="shared" si="2"/>
        <v>0.02012503017051731</v>
      </c>
      <c r="Q46" s="43"/>
      <c r="R46" s="44"/>
      <c r="S46" s="44"/>
      <c r="T46" s="45"/>
      <c r="U46" s="44"/>
      <c r="V46" s="43"/>
      <c r="W46" s="43"/>
      <c r="X46" s="43"/>
      <c r="Y46" s="43"/>
      <c r="Z46" s="43"/>
      <c r="AA46" s="43"/>
      <c r="AB46" s="46"/>
      <c r="AC46" s="46"/>
      <c r="AD46" s="46"/>
      <c r="AE46" s="46"/>
    </row>
    <row r="47" spans="1:31" ht="12.75">
      <c r="A47" s="16">
        <f>DATA!C53</f>
        <v>36439</v>
      </c>
      <c r="B47" s="53">
        <f>DATA!D53</f>
        <v>30.58</v>
      </c>
      <c r="C47" s="53">
        <f>DATA!E53</f>
        <v>30.81</v>
      </c>
      <c r="D47" s="53">
        <f>DATA!F53</f>
        <v>30.51</v>
      </c>
      <c r="E47" s="53">
        <f>DATA!G53</f>
        <v>30.65</v>
      </c>
      <c r="F47" s="55">
        <f>DATA!H53</f>
        <v>19041600</v>
      </c>
      <c r="G47" s="102">
        <f t="shared" si="11"/>
        <v>-0.240000000000002</v>
      </c>
      <c r="H47" s="102">
        <f t="shared" si="12"/>
        <v>0.21999999999999886</v>
      </c>
      <c r="I47" s="18">
        <f t="shared" si="13"/>
        <v>0</v>
      </c>
      <c r="J47" s="18">
        <f t="shared" si="14"/>
        <v>0.21999999999999886</v>
      </c>
      <c r="K47" s="19">
        <f t="shared" si="15"/>
        <v>0.1410707392667641</v>
      </c>
      <c r="L47" s="19">
        <f t="shared" si="16"/>
        <v>1</v>
      </c>
      <c r="M47" s="19">
        <f t="shared" si="17"/>
        <v>0.15096133786756133</v>
      </c>
      <c r="N47" s="20">
        <f t="shared" si="0"/>
        <v>0.1410707392667641</v>
      </c>
      <c r="O47" s="20">
        <f t="shared" si="1"/>
        <v>0.15096133786756133</v>
      </c>
      <c r="P47" s="29">
        <f t="shared" si="2"/>
        <v>-0.009890598600797218</v>
      </c>
      <c r="Q47" s="43"/>
      <c r="R47" s="44"/>
      <c r="S47" s="44"/>
      <c r="T47" s="45"/>
      <c r="U47" s="44"/>
      <c r="V47" s="43"/>
      <c r="W47" s="43"/>
      <c r="X47" s="43"/>
      <c r="Y47" s="43"/>
      <c r="Z47" s="43"/>
      <c r="AA47" s="43"/>
      <c r="AB47" s="46"/>
      <c r="AC47" s="46"/>
      <c r="AD47" s="46"/>
      <c r="AE47" s="46"/>
    </row>
    <row r="48" spans="1:31" ht="12.75">
      <c r="A48" s="16">
        <f>DATA!C54</f>
        <v>36440</v>
      </c>
      <c r="B48" s="53">
        <f>DATA!D54</f>
        <v>30.55</v>
      </c>
      <c r="C48" s="53">
        <f>DATA!E54</f>
        <v>30.65</v>
      </c>
      <c r="D48" s="53">
        <f>DATA!F54</f>
        <v>30.15</v>
      </c>
      <c r="E48" s="53">
        <f>DATA!G54</f>
        <v>30.2</v>
      </c>
      <c r="F48" s="55">
        <f>DATA!H54</f>
        <v>21670200</v>
      </c>
      <c r="G48" s="102">
        <f t="shared" si="11"/>
        <v>-0.16000000000000014</v>
      </c>
      <c r="H48" s="102">
        <f t="shared" si="12"/>
        <v>0.360000000000003</v>
      </c>
      <c r="I48" s="18">
        <f t="shared" si="13"/>
        <v>0</v>
      </c>
      <c r="J48" s="18">
        <f t="shared" si="14"/>
        <v>0.360000000000003</v>
      </c>
      <c r="K48" s="19">
        <f t="shared" si="15"/>
        <v>0.1234368968584186</v>
      </c>
      <c r="L48" s="19">
        <f t="shared" si="16"/>
        <v>1</v>
      </c>
      <c r="M48" s="19">
        <f t="shared" si="17"/>
        <v>0.17709117063411653</v>
      </c>
      <c r="N48" s="20">
        <f t="shared" si="0"/>
        <v>0.1234368968584186</v>
      </c>
      <c r="O48" s="20">
        <f t="shared" si="1"/>
        <v>0.17709117063411653</v>
      </c>
      <c r="P48" s="29">
        <f t="shared" si="2"/>
        <v>-0.053654273775697925</v>
      </c>
      <c r="Q48" s="43"/>
      <c r="R48" s="44"/>
      <c r="S48" s="44"/>
      <c r="T48" s="45"/>
      <c r="U48" s="44"/>
      <c r="V48" s="43"/>
      <c r="W48" s="43"/>
      <c r="X48" s="43"/>
      <c r="Y48" s="43"/>
      <c r="Z48" s="43"/>
      <c r="AA48" s="43"/>
      <c r="AB48" s="46"/>
      <c r="AC48" s="46"/>
      <c r="AD48" s="46"/>
      <c r="AE48" s="46"/>
    </row>
    <row r="49" spans="1:31" ht="12.75">
      <c r="A49" s="16">
        <f>DATA!C55</f>
        <v>36441</v>
      </c>
      <c r="B49" s="53">
        <f>DATA!D55</f>
        <v>30.53</v>
      </c>
      <c r="C49" s="53">
        <f>DATA!E55</f>
        <v>30.55</v>
      </c>
      <c r="D49" s="53">
        <f>DATA!F55</f>
        <v>30</v>
      </c>
      <c r="E49" s="53">
        <f>DATA!G55</f>
        <v>30.13</v>
      </c>
      <c r="F49" s="55">
        <f>DATA!H55</f>
        <v>26752700</v>
      </c>
      <c r="G49" s="102">
        <f t="shared" si="11"/>
        <v>-0.09999999999999787</v>
      </c>
      <c r="H49" s="102">
        <f t="shared" si="12"/>
        <v>0.14999999999999858</v>
      </c>
      <c r="I49" s="18">
        <f t="shared" si="13"/>
        <v>0</v>
      </c>
      <c r="J49" s="18">
        <f t="shared" si="14"/>
        <v>0.14999999999999858</v>
      </c>
      <c r="K49" s="19">
        <f t="shared" si="15"/>
        <v>0.10800728475111628</v>
      </c>
      <c r="L49" s="19">
        <f t="shared" si="16"/>
        <v>1</v>
      </c>
      <c r="M49" s="19">
        <f t="shared" si="17"/>
        <v>0.1737047743048518</v>
      </c>
      <c r="N49" s="20">
        <f t="shared" si="0"/>
        <v>0.10800728475111628</v>
      </c>
      <c r="O49" s="20">
        <f t="shared" si="1"/>
        <v>0.1737047743048518</v>
      </c>
      <c r="P49" s="29">
        <f t="shared" si="2"/>
        <v>-0.06569748955373551</v>
      </c>
      <c r="Q49" s="43"/>
      <c r="R49" s="44"/>
      <c r="S49" s="44"/>
      <c r="T49" s="45"/>
      <c r="U49" s="44"/>
      <c r="V49" s="43"/>
      <c r="W49" s="43"/>
      <c r="X49" s="43"/>
      <c r="Y49" s="43"/>
      <c r="Z49" s="43"/>
      <c r="AA49" s="43"/>
      <c r="AB49" s="46"/>
      <c r="AC49" s="46"/>
      <c r="AD49" s="46"/>
      <c r="AE49" s="46"/>
    </row>
    <row r="50" spans="1:31" ht="12.75">
      <c r="A50" s="16">
        <f>DATA!C56</f>
        <v>36442</v>
      </c>
      <c r="B50" s="53">
        <f>DATA!D56</f>
        <v>29.65</v>
      </c>
      <c r="C50" s="53">
        <f>DATA!E56</f>
        <v>29.65</v>
      </c>
      <c r="D50" s="53">
        <f>DATA!F56</f>
        <v>29.2</v>
      </c>
      <c r="E50" s="53">
        <f>DATA!G56</f>
        <v>29.32</v>
      </c>
      <c r="F50" s="55">
        <f>DATA!H56</f>
        <v>39152600</v>
      </c>
      <c r="G50" s="102">
        <f t="shared" si="11"/>
        <v>-0.9000000000000021</v>
      </c>
      <c r="H50" s="102">
        <f t="shared" si="12"/>
        <v>0.8000000000000007</v>
      </c>
      <c r="I50" s="18">
        <f t="shared" si="13"/>
        <v>0</v>
      </c>
      <c r="J50" s="18">
        <f t="shared" si="14"/>
        <v>0.8000000000000007</v>
      </c>
      <c r="K50" s="19">
        <f t="shared" si="15"/>
        <v>0.09450637415722674</v>
      </c>
      <c r="L50" s="19">
        <f t="shared" si="16"/>
        <v>1</v>
      </c>
      <c r="M50" s="19">
        <f t="shared" si="17"/>
        <v>0.2519916775167454</v>
      </c>
      <c r="N50" s="20">
        <f t="shared" si="0"/>
        <v>0.09450637415722674</v>
      </c>
      <c r="O50" s="20">
        <f t="shared" si="1"/>
        <v>0.2519916775167454</v>
      </c>
      <c r="P50" s="29">
        <f t="shared" si="2"/>
        <v>-0.15748530335951866</v>
      </c>
      <c r="Q50" s="43"/>
      <c r="R50" s="44"/>
      <c r="S50" s="44"/>
      <c r="T50" s="45"/>
      <c r="U50" s="44"/>
      <c r="V50" s="43"/>
      <c r="W50" s="43"/>
      <c r="X50" s="43"/>
      <c r="Y50" s="43"/>
      <c r="Z50" s="43"/>
      <c r="AA50" s="43"/>
      <c r="AB50" s="46"/>
      <c r="AC50" s="46"/>
      <c r="AD50" s="46"/>
      <c r="AE50" s="46"/>
    </row>
    <row r="51" spans="1:31" ht="12.75">
      <c r="A51" s="16">
        <f>DATA!C57</f>
        <v>36445</v>
      </c>
      <c r="B51" s="53">
        <f>DATA!D57</f>
        <v>29.52</v>
      </c>
      <c r="C51" s="53">
        <f>DATA!E57</f>
        <v>29.55</v>
      </c>
      <c r="D51" s="53">
        <f>DATA!F57</f>
        <v>28.65</v>
      </c>
      <c r="E51" s="53">
        <f>DATA!G57</f>
        <v>28.93</v>
      </c>
      <c r="F51" s="55">
        <f>DATA!H57</f>
        <v>29537600</v>
      </c>
      <c r="G51" s="102">
        <f t="shared" si="11"/>
        <v>-0.09999999999999787</v>
      </c>
      <c r="H51" s="102">
        <f t="shared" si="12"/>
        <v>0.5500000000000007</v>
      </c>
      <c r="I51" s="18">
        <f t="shared" si="13"/>
        <v>0</v>
      </c>
      <c r="J51" s="18">
        <f t="shared" si="14"/>
        <v>0.5500000000000007</v>
      </c>
      <c r="K51" s="19">
        <f t="shared" si="15"/>
        <v>0.0826930773875734</v>
      </c>
      <c r="L51" s="19">
        <f t="shared" si="16"/>
        <v>1</v>
      </c>
      <c r="M51" s="19">
        <f t="shared" si="17"/>
        <v>0.2892427178271523</v>
      </c>
      <c r="N51" s="20">
        <f t="shared" si="0"/>
        <v>0.0826930773875734</v>
      </c>
      <c r="O51" s="20">
        <f t="shared" si="1"/>
        <v>0.2892427178271523</v>
      </c>
      <c r="P51" s="29">
        <f t="shared" si="2"/>
        <v>-0.20654964043957888</v>
      </c>
      <c r="Q51" s="43"/>
      <c r="R51" s="44"/>
      <c r="S51" s="44"/>
      <c r="T51" s="45"/>
      <c r="U51" s="44"/>
      <c r="V51" s="43"/>
      <c r="W51" s="43"/>
      <c r="X51" s="43"/>
      <c r="Y51" s="43"/>
      <c r="Z51" s="43"/>
      <c r="AA51" s="43"/>
      <c r="AB51" s="46"/>
      <c r="AC51" s="46"/>
      <c r="AD51" s="46"/>
      <c r="AE51" s="46"/>
    </row>
    <row r="52" spans="1:31" ht="12.75">
      <c r="A52" s="16">
        <f>DATA!C58</f>
        <v>36446</v>
      </c>
      <c r="B52" s="53">
        <f>DATA!D58</f>
        <v>28.9</v>
      </c>
      <c r="C52" s="53">
        <f>DATA!E58</f>
        <v>29.29</v>
      </c>
      <c r="D52" s="53">
        <f>DATA!F58</f>
        <v>28.66</v>
      </c>
      <c r="E52" s="53">
        <f>DATA!G58</f>
        <v>29.29</v>
      </c>
      <c r="F52" s="55">
        <f>DATA!H58</f>
        <v>21406800</v>
      </c>
      <c r="G52" s="102">
        <f t="shared" si="11"/>
        <v>-0.26000000000000156</v>
      </c>
      <c r="H52" s="102">
        <f t="shared" si="12"/>
        <v>-0.010000000000001563</v>
      </c>
      <c r="I52" s="18">
        <f t="shared" si="13"/>
        <v>0</v>
      </c>
      <c r="J52" s="18">
        <f t="shared" si="14"/>
        <v>0</v>
      </c>
      <c r="K52" s="19">
        <f t="shared" si="15"/>
        <v>0.07235644271412672</v>
      </c>
      <c r="L52" s="19">
        <f t="shared" si="16"/>
        <v>1</v>
      </c>
      <c r="M52" s="19">
        <f t="shared" si="17"/>
        <v>0.25308737809875825</v>
      </c>
      <c r="N52" s="20">
        <f t="shared" si="0"/>
        <v>0.07235644271412672</v>
      </c>
      <c r="O52" s="20">
        <f t="shared" si="1"/>
        <v>0.25308737809875825</v>
      </c>
      <c r="P52" s="29">
        <f t="shared" si="2"/>
        <v>-0.18073093538463153</v>
      </c>
      <c r="Q52" s="43"/>
      <c r="R52" s="44"/>
      <c r="S52" s="44"/>
      <c r="T52" s="45"/>
      <c r="U52" s="44"/>
      <c r="V52" s="43"/>
      <c r="W52" s="43"/>
      <c r="X52" s="43"/>
      <c r="Y52" s="43"/>
      <c r="Z52" s="43"/>
      <c r="AA52" s="43"/>
      <c r="AB52" s="46"/>
      <c r="AC52" s="46"/>
      <c r="AD52" s="46"/>
      <c r="AE52" s="46"/>
    </row>
    <row r="53" spans="1:31" ht="12.75">
      <c r="A53" s="16">
        <f>DATA!C59</f>
        <v>36447</v>
      </c>
      <c r="B53" s="53">
        <f>DATA!D59</f>
        <v>29.41</v>
      </c>
      <c r="C53" s="53">
        <f>DATA!E59</f>
        <v>29.45</v>
      </c>
      <c r="D53" s="53">
        <f>DATA!F59</f>
        <v>28.74</v>
      </c>
      <c r="E53" s="53">
        <f>DATA!G59</f>
        <v>28.85</v>
      </c>
      <c r="F53" s="55">
        <f>DATA!H59</f>
        <v>23436800</v>
      </c>
      <c r="G53" s="102">
        <f t="shared" si="11"/>
        <v>0.16000000000000014</v>
      </c>
      <c r="H53" s="102">
        <f t="shared" si="12"/>
        <v>-0.0799999999999983</v>
      </c>
      <c r="I53" s="18">
        <f t="shared" si="13"/>
        <v>0.16000000000000014</v>
      </c>
      <c r="J53" s="18">
        <f t="shared" si="14"/>
        <v>0</v>
      </c>
      <c r="K53" s="19">
        <f t="shared" si="15"/>
        <v>0.0833118873748609</v>
      </c>
      <c r="L53" s="19">
        <f t="shared" si="16"/>
        <v>1</v>
      </c>
      <c r="M53" s="19">
        <f t="shared" si="17"/>
        <v>0.22145145583641346</v>
      </c>
      <c r="N53" s="20">
        <f t="shared" si="0"/>
        <v>0.0833118873748609</v>
      </c>
      <c r="O53" s="20">
        <f t="shared" si="1"/>
        <v>0.22145145583641346</v>
      </c>
      <c r="P53" s="29">
        <f t="shared" si="2"/>
        <v>-0.13813956846155256</v>
      </c>
      <c r="Q53" s="43"/>
      <c r="R53" s="44"/>
      <c r="S53" s="44"/>
      <c r="T53" s="45"/>
      <c r="U53" s="44"/>
      <c r="V53" s="43"/>
      <c r="W53" s="43"/>
      <c r="X53" s="43"/>
      <c r="Y53" s="43"/>
      <c r="Z53" s="43"/>
      <c r="AA53" s="43"/>
      <c r="AB53" s="46"/>
      <c r="AC53" s="46"/>
      <c r="AD53" s="46"/>
      <c r="AE53" s="46"/>
    </row>
    <row r="54" spans="1:31" ht="12.75">
      <c r="A54" s="16">
        <f>DATA!C60</f>
        <v>36448</v>
      </c>
      <c r="B54" s="53">
        <f>DATA!D60</f>
        <v>28.83</v>
      </c>
      <c r="C54" s="53">
        <f>DATA!E60</f>
        <v>29.14</v>
      </c>
      <c r="D54" s="53">
        <f>DATA!F60</f>
        <v>28.78</v>
      </c>
      <c r="E54" s="53">
        <f>DATA!G60</f>
        <v>29.02</v>
      </c>
      <c r="F54" s="55">
        <f>DATA!H60</f>
        <v>16644900</v>
      </c>
      <c r="G54" s="102">
        <f t="shared" si="11"/>
        <v>-0.3099999999999987</v>
      </c>
      <c r="H54" s="102">
        <f t="shared" si="12"/>
        <v>-0.0400000000000027</v>
      </c>
      <c r="I54" s="18">
        <f t="shared" si="13"/>
        <v>0</v>
      </c>
      <c r="J54" s="18">
        <f t="shared" si="14"/>
        <v>0</v>
      </c>
      <c r="K54" s="19">
        <f t="shared" si="15"/>
        <v>0.07289790145300329</v>
      </c>
      <c r="L54" s="19">
        <f t="shared" si="16"/>
        <v>1</v>
      </c>
      <c r="M54" s="19">
        <f t="shared" si="17"/>
        <v>0.19377002385686176</v>
      </c>
      <c r="N54" s="20">
        <f t="shared" si="0"/>
        <v>0.07289790145300329</v>
      </c>
      <c r="O54" s="20">
        <f t="shared" si="1"/>
        <v>0.19377002385686176</v>
      </c>
      <c r="P54" s="29">
        <f t="shared" si="2"/>
        <v>-0.12087212240385847</v>
      </c>
      <c r="Q54" s="43"/>
      <c r="R54" s="44"/>
      <c r="S54" s="44"/>
      <c r="T54" s="45"/>
      <c r="U54" s="44"/>
      <c r="V54" s="43"/>
      <c r="W54" s="43"/>
      <c r="X54" s="43"/>
      <c r="Y54" s="43"/>
      <c r="Z54" s="43"/>
      <c r="AA54" s="43"/>
      <c r="AB54" s="46"/>
      <c r="AC54" s="46"/>
      <c r="AD54" s="46"/>
      <c r="AE54" s="46"/>
    </row>
    <row r="55" spans="1:31" ht="12.75">
      <c r="A55" s="16">
        <f>DATA!C61</f>
        <v>36449</v>
      </c>
      <c r="B55" s="53">
        <f>DATA!D61</f>
        <v>29.02</v>
      </c>
      <c r="C55" s="53">
        <f>DATA!E61</f>
        <v>29.06</v>
      </c>
      <c r="D55" s="53">
        <f>DATA!F61</f>
        <v>28.42</v>
      </c>
      <c r="E55" s="53">
        <f>DATA!G61</f>
        <v>28.55</v>
      </c>
      <c r="F55" s="55">
        <f>DATA!H61</f>
        <v>21286800</v>
      </c>
      <c r="G55" s="102">
        <f t="shared" si="11"/>
        <v>-0.08000000000000185</v>
      </c>
      <c r="H55" s="102">
        <f t="shared" si="12"/>
        <v>0.35999999999999943</v>
      </c>
      <c r="I55" s="18">
        <f t="shared" si="13"/>
        <v>0</v>
      </c>
      <c r="J55" s="18">
        <f t="shared" si="14"/>
        <v>0.35999999999999943</v>
      </c>
      <c r="K55" s="19">
        <f t="shared" si="15"/>
        <v>0.06378566377137787</v>
      </c>
      <c r="L55" s="19">
        <f t="shared" si="16"/>
        <v>1</v>
      </c>
      <c r="M55" s="19">
        <f t="shared" si="17"/>
        <v>0.21454877087475396</v>
      </c>
      <c r="N55" s="20">
        <f t="shared" si="0"/>
        <v>0.06378566377137787</v>
      </c>
      <c r="O55" s="20">
        <f t="shared" si="1"/>
        <v>0.21454877087475396</v>
      </c>
      <c r="P55" s="29">
        <f t="shared" si="2"/>
        <v>-0.1507631071033761</v>
      </c>
      <c r="Q55" s="43"/>
      <c r="R55" s="44"/>
      <c r="S55" s="44"/>
      <c r="T55" s="45"/>
      <c r="U55" s="44"/>
      <c r="V55" s="43"/>
      <c r="W55" s="43"/>
      <c r="X55" s="43"/>
      <c r="Y55" s="43"/>
      <c r="Z55" s="43"/>
      <c r="AA55" s="43"/>
      <c r="AB55" s="46"/>
      <c r="AC55" s="46"/>
      <c r="AD55" s="46"/>
      <c r="AE55" s="46"/>
    </row>
    <row r="56" spans="1:31" ht="12.75">
      <c r="A56" s="16">
        <f>DATA!C62</f>
        <v>36452</v>
      </c>
      <c r="B56" s="53">
        <f>DATA!D62</f>
        <v>28.75</v>
      </c>
      <c r="C56" s="53">
        <f>DATA!E62</f>
        <v>28.78</v>
      </c>
      <c r="D56" s="53">
        <f>DATA!F62</f>
        <v>28.51</v>
      </c>
      <c r="E56" s="53">
        <f>DATA!G62</f>
        <v>28.78</v>
      </c>
      <c r="F56" s="55">
        <f>DATA!H62</f>
        <v>16070600</v>
      </c>
      <c r="G56" s="102">
        <f t="shared" si="11"/>
        <v>-0.2799999999999976</v>
      </c>
      <c r="H56" s="102">
        <f t="shared" si="12"/>
        <v>-0.08999999999999986</v>
      </c>
      <c r="I56" s="18">
        <f t="shared" si="13"/>
        <v>0</v>
      </c>
      <c r="J56" s="18">
        <f t="shared" si="14"/>
        <v>0</v>
      </c>
      <c r="K56" s="19">
        <f t="shared" si="15"/>
        <v>0.05581245579995564</v>
      </c>
      <c r="L56" s="19">
        <f t="shared" si="16"/>
        <v>1</v>
      </c>
      <c r="M56" s="19">
        <f t="shared" si="17"/>
        <v>0.18773017451540971</v>
      </c>
      <c r="N56" s="20">
        <f t="shared" si="0"/>
        <v>0.05581245579995564</v>
      </c>
      <c r="O56" s="20">
        <f t="shared" si="1"/>
        <v>0.18773017451540971</v>
      </c>
      <c r="P56" s="29">
        <f t="shared" si="2"/>
        <v>-0.13191771871545407</v>
      </c>
      <c r="Q56" s="43"/>
      <c r="R56" s="44"/>
      <c r="S56" s="44"/>
      <c r="T56" s="45"/>
      <c r="U56" s="44"/>
      <c r="V56" s="43"/>
      <c r="W56" s="43"/>
      <c r="X56" s="43"/>
      <c r="Y56" s="43"/>
      <c r="Z56" s="43"/>
      <c r="AA56" s="43"/>
      <c r="AB56" s="46"/>
      <c r="AC56" s="46"/>
      <c r="AD56" s="46"/>
      <c r="AE56" s="46"/>
    </row>
    <row r="57" spans="1:31" ht="12.75">
      <c r="A57" s="16">
        <f>DATA!C63</f>
        <v>36453</v>
      </c>
      <c r="B57" s="53">
        <f>DATA!D63</f>
        <v>29</v>
      </c>
      <c r="C57" s="53">
        <f>DATA!E63</f>
        <v>29</v>
      </c>
      <c r="D57" s="53">
        <f>DATA!F63</f>
        <v>28.78</v>
      </c>
      <c r="E57" s="53">
        <f>DATA!G63</f>
        <v>28.88</v>
      </c>
      <c r="F57" s="55">
        <f>DATA!H63</f>
        <v>16186500</v>
      </c>
      <c r="G57" s="102">
        <f t="shared" si="11"/>
        <v>0.21999999999999886</v>
      </c>
      <c r="H57" s="102">
        <f t="shared" si="12"/>
        <v>-0.2699999999999996</v>
      </c>
      <c r="I57" s="18">
        <f t="shared" si="13"/>
        <v>0.21999999999999886</v>
      </c>
      <c r="J57" s="18">
        <f t="shared" si="14"/>
        <v>0</v>
      </c>
      <c r="K57" s="19">
        <f t="shared" si="15"/>
        <v>0.07633589882496104</v>
      </c>
      <c r="L57" s="19">
        <f t="shared" si="16"/>
        <v>1</v>
      </c>
      <c r="M57" s="19">
        <f t="shared" si="17"/>
        <v>0.1642639027009835</v>
      </c>
      <c r="N57" s="20">
        <f t="shared" si="0"/>
        <v>0.07633589882496104</v>
      </c>
      <c r="O57" s="20">
        <f t="shared" si="1"/>
        <v>0.1642639027009835</v>
      </c>
      <c r="P57" s="29">
        <f t="shared" si="2"/>
        <v>-0.08792800387602247</v>
      </c>
      <c r="Q57" s="43"/>
      <c r="R57" s="44"/>
      <c r="S57" s="44"/>
      <c r="T57" s="45"/>
      <c r="U57" s="44"/>
      <c r="V57" s="43"/>
      <c r="W57" s="43"/>
      <c r="X57" s="43"/>
      <c r="Y57" s="43"/>
      <c r="Z57" s="43"/>
      <c r="AA57" s="43"/>
      <c r="AB57" s="46"/>
      <c r="AC57" s="46"/>
      <c r="AD57" s="46"/>
      <c r="AE57" s="46"/>
    </row>
    <row r="58" spans="1:31" ht="12.75">
      <c r="A58" s="16">
        <f>DATA!C64</f>
        <v>36454</v>
      </c>
      <c r="B58" s="53">
        <f>DATA!D64</f>
        <v>28.78</v>
      </c>
      <c r="C58" s="53">
        <f>DATA!E64</f>
        <v>28.78</v>
      </c>
      <c r="D58" s="53">
        <f>DATA!F64</f>
        <v>28.3</v>
      </c>
      <c r="E58" s="53">
        <f>DATA!G64</f>
        <v>28.35</v>
      </c>
      <c r="F58" s="55">
        <f>DATA!H64</f>
        <v>20064000</v>
      </c>
      <c r="G58" s="102">
        <f t="shared" si="11"/>
        <v>-0.21999999999999886</v>
      </c>
      <c r="H58" s="102">
        <f t="shared" si="12"/>
        <v>0.4800000000000004</v>
      </c>
      <c r="I58" s="18">
        <f t="shared" si="13"/>
        <v>0</v>
      </c>
      <c r="J58" s="18">
        <f t="shared" si="14"/>
        <v>0.4800000000000004</v>
      </c>
      <c r="K58" s="19">
        <f t="shared" si="15"/>
        <v>0.06679391147184091</v>
      </c>
      <c r="L58" s="19">
        <f t="shared" si="16"/>
        <v>1</v>
      </c>
      <c r="M58" s="19">
        <f t="shared" si="17"/>
        <v>0.20373091486336062</v>
      </c>
      <c r="N58" s="20">
        <f t="shared" si="0"/>
        <v>0.06679391147184091</v>
      </c>
      <c r="O58" s="20">
        <f t="shared" si="1"/>
        <v>0.20373091486336062</v>
      </c>
      <c r="P58" s="29">
        <f t="shared" si="2"/>
        <v>-0.1369370033915197</v>
      </c>
      <c r="Q58" s="43"/>
      <c r="R58" s="44"/>
      <c r="S58" s="44"/>
      <c r="T58" s="45"/>
      <c r="U58" s="44"/>
      <c r="V58" s="43"/>
      <c r="W58" s="43"/>
      <c r="X58" s="43"/>
      <c r="Y58" s="43"/>
      <c r="Z58" s="43"/>
      <c r="AA58" s="43"/>
      <c r="AB58" s="46"/>
      <c r="AC58" s="46"/>
      <c r="AD58" s="46"/>
      <c r="AE58" s="46"/>
    </row>
    <row r="59" spans="1:31" ht="12.75">
      <c r="A59" s="16">
        <f>DATA!C65</f>
        <v>36455</v>
      </c>
      <c r="B59" s="53">
        <f>DATA!D65</f>
        <v>28.35</v>
      </c>
      <c r="C59" s="53">
        <f>DATA!E65</f>
        <v>28.73</v>
      </c>
      <c r="D59" s="53">
        <f>DATA!F65</f>
        <v>28.24</v>
      </c>
      <c r="E59" s="53">
        <f>DATA!G65</f>
        <v>28.39</v>
      </c>
      <c r="F59" s="55">
        <f>DATA!H65</f>
        <v>18290000</v>
      </c>
      <c r="G59" s="102">
        <f t="shared" si="11"/>
        <v>-0.05000000000000071</v>
      </c>
      <c r="H59" s="102">
        <f t="shared" si="12"/>
        <v>0.060000000000002274</v>
      </c>
      <c r="I59" s="18">
        <f t="shared" si="13"/>
        <v>0</v>
      </c>
      <c r="J59" s="18">
        <f t="shared" si="14"/>
        <v>0.060000000000002274</v>
      </c>
      <c r="K59" s="19">
        <f t="shared" si="15"/>
        <v>0.0584446725378608</v>
      </c>
      <c r="L59" s="19">
        <f t="shared" si="16"/>
        <v>1</v>
      </c>
      <c r="M59" s="19">
        <f t="shared" si="17"/>
        <v>0.18576455050544083</v>
      </c>
      <c r="N59" s="20">
        <f t="shared" si="0"/>
        <v>0.0584446725378608</v>
      </c>
      <c r="O59" s="20">
        <f t="shared" si="1"/>
        <v>0.18576455050544083</v>
      </c>
      <c r="P59" s="29">
        <f t="shared" si="2"/>
        <v>-0.12731987796758004</v>
      </c>
      <c r="Q59" s="43"/>
      <c r="R59" s="44"/>
      <c r="S59" s="44"/>
      <c r="T59" s="45"/>
      <c r="U59" s="44"/>
      <c r="V59" s="43"/>
      <c r="W59" s="43"/>
      <c r="X59" s="43"/>
      <c r="Y59" s="43"/>
      <c r="Z59" s="43"/>
      <c r="AA59" s="43"/>
      <c r="AB59" s="46"/>
      <c r="AC59" s="46"/>
      <c r="AD59" s="46"/>
      <c r="AE59" s="46"/>
    </row>
    <row r="60" spans="1:31" ht="12.75">
      <c r="A60" s="16">
        <f>DATA!C66</f>
        <v>36456</v>
      </c>
      <c r="B60" s="53">
        <f>DATA!D66</f>
        <v>28.39</v>
      </c>
      <c r="C60" s="53">
        <f>DATA!E66</f>
        <v>28.4</v>
      </c>
      <c r="D60" s="53">
        <f>DATA!F66</f>
        <v>28</v>
      </c>
      <c r="E60" s="53">
        <f>DATA!G66</f>
        <v>28.3</v>
      </c>
      <c r="F60" s="55">
        <f>DATA!H66</f>
        <v>17771700</v>
      </c>
      <c r="G60" s="102">
        <f t="shared" si="11"/>
        <v>-0.33000000000000185</v>
      </c>
      <c r="H60" s="102">
        <f t="shared" si="12"/>
        <v>0.23999999999999844</v>
      </c>
      <c r="I60" s="18">
        <f t="shared" si="13"/>
        <v>0</v>
      </c>
      <c r="J60" s="18">
        <f t="shared" si="14"/>
        <v>0.23999999999999844</v>
      </c>
      <c r="K60" s="19">
        <f t="shared" si="15"/>
        <v>0.0511390884706282</v>
      </c>
      <c r="L60" s="19">
        <f t="shared" si="16"/>
        <v>1</v>
      </c>
      <c r="M60" s="19">
        <f t="shared" si="17"/>
        <v>0.19254398169226053</v>
      </c>
      <c r="N60" s="20">
        <f t="shared" si="0"/>
        <v>0.0511390884706282</v>
      </c>
      <c r="O60" s="20">
        <f t="shared" si="1"/>
        <v>0.19254398169226053</v>
      </c>
      <c r="P60" s="29">
        <f t="shared" si="2"/>
        <v>-0.14140489322163233</v>
      </c>
      <c r="Q60" s="43"/>
      <c r="R60" s="44"/>
      <c r="S60" s="44"/>
      <c r="T60" s="45"/>
      <c r="U60" s="44"/>
      <c r="V60" s="43"/>
      <c r="W60" s="43"/>
      <c r="X60" s="43"/>
      <c r="Y60" s="43"/>
      <c r="Z60" s="43"/>
      <c r="AA60" s="43"/>
      <c r="AB60" s="46"/>
      <c r="AC60" s="46"/>
      <c r="AD60" s="46"/>
      <c r="AE60" s="46"/>
    </row>
    <row r="61" spans="1:31" ht="12.75">
      <c r="A61" s="16">
        <f>DATA!C67</f>
        <v>36459</v>
      </c>
      <c r="B61" s="53">
        <f>DATA!D67</f>
        <v>28.5</v>
      </c>
      <c r="C61" s="53">
        <f>DATA!E67</f>
        <v>28.55</v>
      </c>
      <c r="D61" s="53">
        <f>DATA!F67</f>
        <v>28.13</v>
      </c>
      <c r="E61" s="53">
        <f>DATA!G67</f>
        <v>28.22</v>
      </c>
      <c r="F61" s="55">
        <f>DATA!H67</f>
        <v>16609000</v>
      </c>
      <c r="G61" s="102">
        <f t="shared" si="11"/>
        <v>0.15000000000000213</v>
      </c>
      <c r="H61" s="102">
        <f t="shared" si="12"/>
        <v>-0.129999999999999</v>
      </c>
      <c r="I61" s="18">
        <f t="shared" si="13"/>
        <v>0.15000000000000213</v>
      </c>
      <c r="J61" s="18">
        <f t="shared" si="14"/>
        <v>0</v>
      </c>
      <c r="K61" s="19">
        <f t="shared" si="15"/>
        <v>0.06349670241179994</v>
      </c>
      <c r="L61" s="19">
        <f t="shared" si="16"/>
        <v>1</v>
      </c>
      <c r="M61" s="19">
        <f t="shared" si="17"/>
        <v>0.16847598398072797</v>
      </c>
      <c r="N61" s="20">
        <f t="shared" si="0"/>
        <v>0.06349670241179994</v>
      </c>
      <c r="O61" s="20">
        <f t="shared" si="1"/>
        <v>0.16847598398072797</v>
      </c>
      <c r="P61" s="29">
        <f t="shared" si="2"/>
        <v>-0.10497928156892802</v>
      </c>
      <c r="Q61" s="43"/>
      <c r="R61" s="44"/>
      <c r="S61" s="44"/>
      <c r="T61" s="45"/>
      <c r="U61" s="44"/>
      <c r="V61" s="43"/>
      <c r="W61" s="43"/>
      <c r="X61" s="43"/>
      <c r="Y61" s="43"/>
      <c r="Z61" s="43"/>
      <c r="AA61" s="43"/>
      <c r="AB61" s="46"/>
      <c r="AC61" s="46"/>
      <c r="AD61" s="46"/>
      <c r="AE61" s="46"/>
    </row>
    <row r="62" spans="1:31" ht="12.75">
      <c r="A62" s="16">
        <f>DATA!C68</f>
        <v>36460</v>
      </c>
      <c r="B62" s="53">
        <f>DATA!D68</f>
        <v>28.48</v>
      </c>
      <c r="C62" s="53">
        <f>DATA!E68</f>
        <v>28.54</v>
      </c>
      <c r="D62" s="53">
        <f>DATA!F68</f>
        <v>28.23</v>
      </c>
      <c r="E62" s="53">
        <f>DATA!G68</f>
        <v>28.52</v>
      </c>
      <c r="F62" s="55">
        <f>DATA!H68</f>
        <v>19283200</v>
      </c>
      <c r="G62" s="102">
        <f t="shared" si="11"/>
        <v>-0.010000000000001563</v>
      </c>
      <c r="H62" s="102">
        <f t="shared" si="12"/>
        <v>-0.10000000000000142</v>
      </c>
      <c r="I62" s="18">
        <f t="shared" si="13"/>
        <v>0</v>
      </c>
      <c r="J62" s="18">
        <f t="shared" si="14"/>
        <v>0</v>
      </c>
      <c r="K62" s="19">
        <f t="shared" si="15"/>
        <v>0.05555961461032495</v>
      </c>
      <c r="L62" s="19">
        <f t="shared" si="16"/>
        <v>1</v>
      </c>
      <c r="M62" s="19">
        <f t="shared" si="17"/>
        <v>0.14741648598313697</v>
      </c>
      <c r="N62" s="20">
        <f t="shared" si="0"/>
        <v>0.05555961461032495</v>
      </c>
      <c r="O62" s="20">
        <f t="shared" si="1"/>
        <v>0.14741648598313697</v>
      </c>
      <c r="P62" s="29">
        <f t="shared" si="2"/>
        <v>-0.09185687137281202</v>
      </c>
      <c r="Q62" s="43"/>
      <c r="R62" s="44"/>
      <c r="S62" s="44"/>
      <c r="T62" s="45"/>
      <c r="U62" s="44"/>
      <c r="V62" s="43"/>
      <c r="W62" s="43"/>
      <c r="X62" s="43"/>
      <c r="Y62" s="43"/>
      <c r="Z62" s="43"/>
      <c r="AA62" s="43"/>
      <c r="AB62" s="46"/>
      <c r="AC62" s="46"/>
      <c r="AD62" s="46"/>
      <c r="AE62" s="46"/>
    </row>
    <row r="63" spans="1:31" ht="12.75">
      <c r="A63" s="16">
        <f>DATA!C69</f>
        <v>36461</v>
      </c>
      <c r="B63" s="53">
        <f>DATA!D69</f>
        <v>28.52</v>
      </c>
      <c r="C63" s="53">
        <f>DATA!E69</f>
        <v>29.15</v>
      </c>
      <c r="D63" s="53">
        <f>DATA!F69</f>
        <v>28.42</v>
      </c>
      <c r="E63" s="53">
        <f>DATA!G69</f>
        <v>28.83</v>
      </c>
      <c r="F63" s="55">
        <f>DATA!H69</f>
        <v>20577400</v>
      </c>
      <c r="G63" s="102">
        <f t="shared" si="11"/>
        <v>0.6099999999999994</v>
      </c>
      <c r="H63" s="102">
        <f t="shared" si="12"/>
        <v>-0.19000000000000128</v>
      </c>
      <c r="I63" s="18">
        <f t="shared" si="13"/>
        <v>0.6099999999999994</v>
      </c>
      <c r="J63" s="18">
        <f t="shared" si="14"/>
        <v>0</v>
      </c>
      <c r="K63" s="19">
        <f t="shared" si="15"/>
        <v>0.12486466278403427</v>
      </c>
      <c r="L63" s="19">
        <f t="shared" si="16"/>
        <v>1</v>
      </c>
      <c r="M63" s="19">
        <f t="shared" si="17"/>
        <v>0.12898942523524484</v>
      </c>
      <c r="N63" s="20">
        <f t="shared" si="0"/>
        <v>0.12486466278403427</v>
      </c>
      <c r="O63" s="20">
        <f t="shared" si="1"/>
        <v>0.12898942523524484</v>
      </c>
      <c r="P63" s="29">
        <f t="shared" si="2"/>
        <v>-0.004124762451210573</v>
      </c>
      <c r="Q63" s="43"/>
      <c r="R63" s="44"/>
      <c r="S63" s="44"/>
      <c r="T63" s="45"/>
      <c r="U63" s="44"/>
      <c r="V63" s="43"/>
      <c r="W63" s="43"/>
      <c r="X63" s="43"/>
      <c r="Y63" s="43"/>
      <c r="Z63" s="43"/>
      <c r="AA63" s="43"/>
      <c r="AB63" s="46"/>
      <c r="AC63" s="46"/>
      <c r="AD63" s="46"/>
      <c r="AE63" s="46"/>
    </row>
    <row r="64" spans="1:31" ht="12.75">
      <c r="A64" s="16">
        <f>DATA!C70</f>
        <v>36462</v>
      </c>
      <c r="B64" s="53">
        <f>DATA!D70</f>
        <v>29.15</v>
      </c>
      <c r="C64" s="53">
        <f>DATA!E70</f>
        <v>29.25</v>
      </c>
      <c r="D64" s="53">
        <f>DATA!F70</f>
        <v>28.79</v>
      </c>
      <c r="E64" s="53">
        <f>DATA!G70</f>
        <v>28.88</v>
      </c>
      <c r="F64" s="55">
        <f>DATA!H70</f>
        <v>20940700</v>
      </c>
      <c r="G64" s="102">
        <f t="shared" si="11"/>
        <v>0.10000000000000142</v>
      </c>
      <c r="H64" s="102">
        <f t="shared" si="12"/>
        <v>-0.36999999999999744</v>
      </c>
      <c r="I64" s="18">
        <f t="shared" si="13"/>
        <v>0.10000000000000142</v>
      </c>
      <c r="J64" s="18">
        <f t="shared" si="14"/>
        <v>0</v>
      </c>
      <c r="K64" s="19">
        <f t="shared" si="15"/>
        <v>0.12175657993603016</v>
      </c>
      <c r="L64" s="19">
        <f t="shared" si="16"/>
        <v>1</v>
      </c>
      <c r="M64" s="19">
        <f t="shared" si="17"/>
        <v>0.11286574708083924</v>
      </c>
      <c r="N64" s="20">
        <f t="shared" si="0"/>
        <v>0.12175657993603016</v>
      </c>
      <c r="O64" s="20">
        <f t="shared" si="1"/>
        <v>0.11286574708083924</v>
      </c>
      <c r="P64" s="29">
        <f t="shared" si="2"/>
        <v>0.00889083285519092</v>
      </c>
      <c r="Q64" s="43"/>
      <c r="R64" s="44"/>
      <c r="S64" s="44"/>
      <c r="T64" s="45"/>
      <c r="U64" s="44"/>
      <c r="V64" s="43"/>
      <c r="W64" s="43"/>
      <c r="X64" s="43"/>
      <c r="Y64" s="43"/>
      <c r="Z64" s="43"/>
      <c r="AA64" s="43"/>
      <c r="AB64" s="46"/>
      <c r="AC64" s="46"/>
      <c r="AD64" s="46"/>
      <c r="AE64" s="46"/>
    </row>
    <row r="65" spans="1:31" ht="12.75">
      <c r="A65" s="16">
        <f>DATA!C71</f>
        <v>36463</v>
      </c>
      <c r="B65" s="53">
        <f>DATA!D71</f>
        <v>28.95</v>
      </c>
      <c r="C65" s="53">
        <f>DATA!E71</f>
        <v>29.25</v>
      </c>
      <c r="D65" s="53">
        <f>DATA!F71</f>
        <v>28.95</v>
      </c>
      <c r="E65" s="53">
        <f>DATA!G71</f>
        <v>29.01</v>
      </c>
      <c r="F65" s="55">
        <f>DATA!H71</f>
        <v>16863700</v>
      </c>
      <c r="G65" s="102">
        <f t="shared" si="11"/>
        <v>0</v>
      </c>
      <c r="H65" s="102">
        <f t="shared" si="12"/>
        <v>-0.16000000000000014</v>
      </c>
      <c r="I65" s="18">
        <f t="shared" si="13"/>
        <v>0</v>
      </c>
      <c r="J65" s="18">
        <f t="shared" si="14"/>
        <v>0</v>
      </c>
      <c r="K65" s="19">
        <f t="shared" si="15"/>
        <v>0.10653700744402639</v>
      </c>
      <c r="L65" s="19">
        <f t="shared" si="16"/>
        <v>1</v>
      </c>
      <c r="M65" s="19">
        <f t="shared" si="17"/>
        <v>0.09875752869573434</v>
      </c>
      <c r="N65" s="20">
        <f t="shared" si="0"/>
        <v>0.10653700744402639</v>
      </c>
      <c r="O65" s="20">
        <f t="shared" si="1"/>
        <v>0.09875752869573434</v>
      </c>
      <c r="P65" s="29">
        <f t="shared" si="2"/>
        <v>0.007779478748292046</v>
      </c>
      <c r="Q65" s="43"/>
      <c r="R65" s="44"/>
      <c r="S65" s="44"/>
      <c r="T65" s="45"/>
      <c r="U65" s="44"/>
      <c r="V65" s="43"/>
      <c r="W65" s="43"/>
      <c r="X65" s="43"/>
      <c r="Y65" s="43"/>
      <c r="Z65" s="43"/>
      <c r="AA65" s="43"/>
      <c r="AB65" s="46"/>
      <c r="AC65" s="46"/>
      <c r="AD65" s="46"/>
      <c r="AE65" s="46"/>
    </row>
    <row r="66" spans="1:31" ht="12.75">
      <c r="A66" s="16">
        <f>DATA!C72</f>
        <v>36466</v>
      </c>
      <c r="B66" s="53">
        <f>DATA!D72</f>
        <v>29.05</v>
      </c>
      <c r="C66" s="53">
        <f>DATA!E72</f>
        <v>29.26</v>
      </c>
      <c r="D66" s="53">
        <f>DATA!F72</f>
        <v>28.8</v>
      </c>
      <c r="E66" s="53">
        <f>DATA!G72</f>
        <v>28.8</v>
      </c>
      <c r="F66" s="55">
        <f>DATA!H72</f>
        <v>18126300</v>
      </c>
      <c r="G66" s="102">
        <f t="shared" si="11"/>
        <v>0.010000000000001563</v>
      </c>
      <c r="H66" s="102">
        <f t="shared" si="12"/>
        <v>0.14999999999999858</v>
      </c>
      <c r="I66" s="18">
        <f t="shared" si="13"/>
        <v>0</v>
      </c>
      <c r="J66" s="18">
        <f t="shared" si="14"/>
        <v>0.14999999999999858</v>
      </c>
      <c r="K66" s="19">
        <f t="shared" si="15"/>
        <v>0.09321988151352309</v>
      </c>
      <c r="L66" s="19">
        <f t="shared" si="16"/>
        <v>1</v>
      </c>
      <c r="M66" s="19">
        <f t="shared" si="17"/>
        <v>0.10516283760876738</v>
      </c>
      <c r="N66" s="20">
        <f aca="true" t="shared" si="20" ref="N66:N129">K66/L66</f>
        <v>0.09321988151352309</v>
      </c>
      <c r="O66" s="20">
        <f aca="true" t="shared" si="21" ref="O66:O129">M66/L66</f>
        <v>0.10516283760876738</v>
      </c>
      <c r="P66" s="29">
        <f aca="true" t="shared" si="22" ref="P66:P129">N66-O66</f>
        <v>-0.01194295609524429</v>
      </c>
      <c r="Q66" s="43"/>
      <c r="R66" s="44"/>
      <c r="S66" s="44"/>
      <c r="T66" s="45"/>
      <c r="U66" s="44"/>
      <c r="V66" s="43"/>
      <c r="W66" s="43"/>
      <c r="X66" s="43"/>
      <c r="Y66" s="43"/>
      <c r="Z66" s="43"/>
      <c r="AA66" s="43"/>
      <c r="AB66" s="46"/>
      <c r="AC66" s="46"/>
      <c r="AD66" s="46"/>
      <c r="AE66" s="46"/>
    </row>
    <row r="67" spans="1:31" ht="12.75">
      <c r="A67" s="16">
        <f>DATA!C73</f>
        <v>36467</v>
      </c>
      <c r="B67" s="53">
        <f>DATA!D73</f>
        <v>28.81</v>
      </c>
      <c r="C67" s="53">
        <f>DATA!E73</f>
        <v>28.81</v>
      </c>
      <c r="D67" s="53">
        <f>DATA!F73</f>
        <v>28.4</v>
      </c>
      <c r="E67" s="53">
        <f>DATA!G73</f>
        <v>28.66</v>
      </c>
      <c r="F67" s="55">
        <f>DATA!H73</f>
        <v>19007700</v>
      </c>
      <c r="G67" s="102">
        <f aca="true" t="shared" si="23" ref="G67:G130">C67-C66</f>
        <v>-0.45000000000000284</v>
      </c>
      <c r="H67" s="102">
        <f aca="true" t="shared" si="24" ref="H67:H130">D66-D67</f>
        <v>0.40000000000000213</v>
      </c>
      <c r="I67" s="18">
        <f aca="true" t="shared" si="25" ref="I67:I130">MAX(IF(G67&gt;=H67,G67,0),0)</f>
        <v>0</v>
      </c>
      <c r="J67" s="18">
        <f aca="true" t="shared" si="26" ref="J67:J130">MAX(IF(H67&gt;G67,H67,0),0)</f>
        <v>0.40000000000000213</v>
      </c>
      <c r="K67" s="19">
        <f aca="true" t="shared" si="27" ref="K67:K130">$AE$25*K66+(1-$AE$25)*$I67*IF($AE$7="yes",$F66,1)</f>
        <v>0.0815673963243327</v>
      </c>
      <c r="L67" s="19">
        <f aca="true" t="shared" si="28" ref="L67:L130">IF($AE$7="yes",$AE$25*L66+(1-$AE$25)*$F67,1)</f>
        <v>1</v>
      </c>
      <c r="M67" s="19">
        <f aca="true" t="shared" si="29" ref="M67:M130">$AE$25*M66+(1-$AE$25)*$J67*IF($AE$7="yes",$F66,1)</f>
        <v>0.14201748290767172</v>
      </c>
      <c r="N67" s="20">
        <f t="shared" si="20"/>
        <v>0.0815673963243327</v>
      </c>
      <c r="O67" s="20">
        <f t="shared" si="21"/>
        <v>0.14201748290767172</v>
      </c>
      <c r="P67" s="29">
        <f t="shared" si="22"/>
        <v>-0.060450086583339016</v>
      </c>
      <c r="Q67" s="43"/>
      <c r="R67" s="44"/>
      <c r="S67" s="44"/>
      <c r="T67" s="45"/>
      <c r="U67" s="44"/>
      <c r="V67" s="43"/>
      <c r="W67" s="43"/>
      <c r="X67" s="43"/>
      <c r="Y67" s="43"/>
      <c r="Z67" s="43"/>
      <c r="AA67" s="43"/>
      <c r="AB67" s="46"/>
      <c r="AC67" s="46"/>
      <c r="AD67" s="46"/>
      <c r="AE67" s="46"/>
    </row>
    <row r="68" spans="1:31" ht="12.75">
      <c r="A68" s="16">
        <f>DATA!C74</f>
        <v>36468</v>
      </c>
      <c r="B68" s="53">
        <f>DATA!D74</f>
        <v>28.41</v>
      </c>
      <c r="C68" s="53">
        <f>DATA!E74</f>
        <v>28.58</v>
      </c>
      <c r="D68" s="53">
        <f>DATA!F74</f>
        <v>28.25</v>
      </c>
      <c r="E68" s="53">
        <f>DATA!G74</f>
        <v>28.43</v>
      </c>
      <c r="F68" s="55">
        <f>DATA!H74</f>
        <v>17140600</v>
      </c>
      <c r="G68" s="102">
        <f t="shared" si="23"/>
        <v>-0.23000000000000043</v>
      </c>
      <c r="H68" s="102">
        <f t="shared" si="24"/>
        <v>0.14999999999999858</v>
      </c>
      <c r="I68" s="18">
        <f t="shared" si="25"/>
        <v>0</v>
      </c>
      <c r="J68" s="18">
        <f t="shared" si="26"/>
        <v>0.14999999999999858</v>
      </c>
      <c r="K68" s="19">
        <f t="shared" si="27"/>
        <v>0.07137147178379111</v>
      </c>
      <c r="L68" s="19">
        <f t="shared" si="28"/>
        <v>1</v>
      </c>
      <c r="M68" s="19">
        <f t="shared" si="29"/>
        <v>0.14301529754421258</v>
      </c>
      <c r="N68" s="20">
        <f t="shared" si="20"/>
        <v>0.07137147178379111</v>
      </c>
      <c r="O68" s="20">
        <f t="shared" si="21"/>
        <v>0.14301529754421258</v>
      </c>
      <c r="P68" s="29">
        <f t="shared" si="22"/>
        <v>-0.07164382576042147</v>
      </c>
      <c r="Q68" s="43"/>
      <c r="R68" s="44"/>
      <c r="S68" s="44"/>
      <c r="T68" s="45"/>
      <c r="U68" s="44"/>
      <c r="V68" s="43"/>
      <c r="W68" s="43"/>
      <c r="X68" s="43"/>
      <c r="Y68" s="43"/>
      <c r="Z68" s="43"/>
      <c r="AA68" s="43"/>
      <c r="AB68" s="46"/>
      <c r="AC68" s="46"/>
      <c r="AD68" s="46"/>
      <c r="AE68" s="46"/>
    </row>
    <row r="69" spans="1:31" ht="12.75">
      <c r="A69" s="16">
        <f>DATA!C75</f>
        <v>36469</v>
      </c>
      <c r="B69" s="53">
        <f>DATA!D75</f>
        <v>28.3</v>
      </c>
      <c r="C69" s="53">
        <f>DATA!E75</f>
        <v>28.44</v>
      </c>
      <c r="D69" s="53">
        <f>DATA!F75</f>
        <v>28.05</v>
      </c>
      <c r="E69" s="53">
        <f>DATA!G75</f>
        <v>28.44</v>
      </c>
      <c r="F69" s="55">
        <f>DATA!H75</f>
        <v>15762600</v>
      </c>
      <c r="G69" s="102">
        <f t="shared" si="23"/>
        <v>-0.13999999999999702</v>
      </c>
      <c r="H69" s="102">
        <f t="shared" si="24"/>
        <v>0.1999999999999993</v>
      </c>
      <c r="I69" s="18">
        <f t="shared" si="25"/>
        <v>0</v>
      </c>
      <c r="J69" s="18">
        <f t="shared" si="26"/>
        <v>0.1999999999999993</v>
      </c>
      <c r="K69" s="19">
        <f t="shared" si="27"/>
        <v>0.06245003781081722</v>
      </c>
      <c r="L69" s="19">
        <f t="shared" si="28"/>
        <v>1</v>
      </c>
      <c r="M69" s="19">
        <f t="shared" si="29"/>
        <v>0.15013838535118593</v>
      </c>
      <c r="N69" s="20">
        <f t="shared" si="20"/>
        <v>0.06245003781081722</v>
      </c>
      <c r="O69" s="20">
        <f t="shared" si="21"/>
        <v>0.15013838535118593</v>
      </c>
      <c r="P69" s="29">
        <f t="shared" si="22"/>
        <v>-0.08768834754036871</v>
      </c>
      <c r="Q69" s="43"/>
      <c r="R69" s="44"/>
      <c r="S69" s="44"/>
      <c r="T69" s="45"/>
      <c r="U69" s="44"/>
      <c r="V69" s="43"/>
      <c r="W69" s="43"/>
      <c r="X69" s="43"/>
      <c r="Y69" s="43"/>
      <c r="Z69" s="43"/>
      <c r="AA69" s="43"/>
      <c r="AB69" s="46"/>
      <c r="AC69" s="46"/>
      <c r="AD69" s="46"/>
      <c r="AE69" s="46"/>
    </row>
    <row r="70" spans="1:31" ht="12.75">
      <c r="A70" s="16">
        <f>DATA!C76</f>
        <v>36470</v>
      </c>
      <c r="B70" s="53">
        <f>DATA!D76</f>
        <v>28.54</v>
      </c>
      <c r="C70" s="53">
        <f>DATA!E76</f>
        <v>28.6</v>
      </c>
      <c r="D70" s="53">
        <f>DATA!F76</f>
        <v>28.06</v>
      </c>
      <c r="E70" s="53">
        <f>DATA!G76</f>
        <v>28.12</v>
      </c>
      <c r="F70" s="55">
        <f>DATA!H76</f>
        <v>17998300</v>
      </c>
      <c r="G70" s="102">
        <f t="shared" si="23"/>
        <v>0.16000000000000014</v>
      </c>
      <c r="H70" s="102">
        <f t="shared" si="24"/>
        <v>-0.00999999999999801</v>
      </c>
      <c r="I70" s="18">
        <f t="shared" si="25"/>
        <v>0.16000000000000014</v>
      </c>
      <c r="J70" s="18">
        <f t="shared" si="26"/>
        <v>0</v>
      </c>
      <c r="K70" s="19">
        <f t="shared" si="27"/>
        <v>0.07464378308446509</v>
      </c>
      <c r="L70" s="19">
        <f t="shared" si="28"/>
        <v>1</v>
      </c>
      <c r="M70" s="19">
        <f t="shared" si="29"/>
        <v>0.13137108718228768</v>
      </c>
      <c r="N70" s="20">
        <f t="shared" si="20"/>
        <v>0.07464378308446509</v>
      </c>
      <c r="O70" s="20">
        <f t="shared" si="21"/>
        <v>0.13137108718228768</v>
      </c>
      <c r="P70" s="29">
        <f t="shared" si="22"/>
        <v>-0.05672730409782259</v>
      </c>
      <c r="Q70" s="43"/>
      <c r="R70" s="44"/>
      <c r="S70" s="44"/>
      <c r="T70" s="45"/>
      <c r="U70" s="44"/>
      <c r="V70" s="43"/>
      <c r="W70" s="43"/>
      <c r="X70" s="43"/>
      <c r="Y70" s="43"/>
      <c r="Z70" s="43"/>
      <c r="AA70" s="43"/>
      <c r="AB70" s="46"/>
      <c r="AC70" s="46"/>
      <c r="AD70" s="46"/>
      <c r="AE70" s="46"/>
    </row>
    <row r="71" spans="1:31" ht="12.75">
      <c r="A71" s="16">
        <f>DATA!C77</f>
        <v>36473</v>
      </c>
      <c r="B71" s="53">
        <f>DATA!D77</f>
        <v>28.23</v>
      </c>
      <c r="C71" s="53">
        <f>DATA!E77</f>
        <v>28.24</v>
      </c>
      <c r="D71" s="53">
        <f>DATA!F77</f>
        <v>28.09</v>
      </c>
      <c r="E71" s="53">
        <f>DATA!G77</f>
        <v>28.17</v>
      </c>
      <c r="F71" s="55">
        <f>DATA!H77</f>
        <v>14037900</v>
      </c>
      <c r="G71" s="102">
        <f t="shared" si="23"/>
        <v>-0.360000000000003</v>
      </c>
      <c r="H71" s="102">
        <f t="shared" si="24"/>
        <v>-0.030000000000001137</v>
      </c>
      <c r="I71" s="18">
        <f t="shared" si="25"/>
        <v>0</v>
      </c>
      <c r="J71" s="18">
        <f t="shared" si="26"/>
        <v>0</v>
      </c>
      <c r="K71" s="19">
        <f t="shared" si="27"/>
        <v>0.06531331019890696</v>
      </c>
      <c r="L71" s="19">
        <f t="shared" si="28"/>
        <v>1</v>
      </c>
      <c r="M71" s="19">
        <f t="shared" si="29"/>
        <v>0.11494970128450172</v>
      </c>
      <c r="N71" s="20">
        <f t="shared" si="20"/>
        <v>0.06531331019890696</v>
      </c>
      <c r="O71" s="20">
        <f t="shared" si="21"/>
        <v>0.11494970128450172</v>
      </c>
      <c r="P71" s="29">
        <f t="shared" si="22"/>
        <v>-0.049636391085594755</v>
      </c>
      <c r="Q71" s="43"/>
      <c r="R71" s="44"/>
      <c r="S71" s="44"/>
      <c r="T71" s="45"/>
      <c r="U71" s="44"/>
      <c r="V71" s="43"/>
      <c r="W71" s="43"/>
      <c r="X71" s="43"/>
      <c r="Y71" s="43"/>
      <c r="Z71" s="43"/>
      <c r="AA71" s="43"/>
      <c r="AB71" s="46"/>
      <c r="AC71" s="46"/>
      <c r="AD71" s="46"/>
      <c r="AE71" s="46"/>
    </row>
    <row r="72" spans="1:31" ht="12.75">
      <c r="A72" s="16">
        <f>DATA!C78</f>
        <v>36474</v>
      </c>
      <c r="B72" s="53">
        <f>DATA!D78</f>
        <v>28.15</v>
      </c>
      <c r="C72" s="53">
        <f>DATA!E78</f>
        <v>28.19</v>
      </c>
      <c r="D72" s="53">
        <f>DATA!F78</f>
        <v>27.97</v>
      </c>
      <c r="E72" s="53">
        <f>DATA!G78</f>
        <v>28.11</v>
      </c>
      <c r="F72" s="55">
        <f>DATA!H78</f>
        <v>15770600</v>
      </c>
      <c r="G72" s="102">
        <f t="shared" si="23"/>
        <v>-0.04999999999999716</v>
      </c>
      <c r="H72" s="102">
        <f t="shared" si="24"/>
        <v>0.120000000000001</v>
      </c>
      <c r="I72" s="18">
        <f t="shared" si="25"/>
        <v>0</v>
      </c>
      <c r="J72" s="18">
        <f t="shared" si="26"/>
        <v>0.120000000000001</v>
      </c>
      <c r="K72" s="19">
        <f t="shared" si="27"/>
        <v>0.05714914642404359</v>
      </c>
      <c r="L72" s="19">
        <f t="shared" si="28"/>
        <v>1</v>
      </c>
      <c r="M72" s="19">
        <f t="shared" si="29"/>
        <v>0.11558098862393912</v>
      </c>
      <c r="N72" s="20">
        <f t="shared" si="20"/>
        <v>0.05714914642404359</v>
      </c>
      <c r="O72" s="20">
        <f t="shared" si="21"/>
        <v>0.11558098862393912</v>
      </c>
      <c r="P72" s="29">
        <f t="shared" si="22"/>
        <v>-0.05843184219989553</v>
      </c>
      <c r="Q72" s="43"/>
      <c r="R72" s="44"/>
      <c r="S72" s="44"/>
      <c r="T72" s="45"/>
      <c r="U72" s="44"/>
      <c r="V72" s="43"/>
      <c r="W72" s="43"/>
      <c r="X72" s="43"/>
      <c r="Y72" s="43"/>
      <c r="Z72" s="43"/>
      <c r="AA72" s="43"/>
      <c r="AB72" s="46"/>
      <c r="AC72" s="46"/>
      <c r="AD72" s="46"/>
      <c r="AE72" s="46"/>
    </row>
    <row r="73" spans="1:31" ht="12.75">
      <c r="A73" s="16">
        <f>DATA!C79</f>
        <v>36475</v>
      </c>
      <c r="B73" s="53">
        <f>DATA!D79</f>
        <v>28.12</v>
      </c>
      <c r="C73" s="53">
        <f>DATA!E79</f>
        <v>28.8</v>
      </c>
      <c r="D73" s="53">
        <f>DATA!F79</f>
        <v>28.1</v>
      </c>
      <c r="E73" s="53">
        <f>DATA!G79</f>
        <v>28.7</v>
      </c>
      <c r="F73" s="55">
        <f>DATA!H79</f>
        <v>23640400</v>
      </c>
      <c r="G73" s="102">
        <f t="shared" si="23"/>
        <v>0.6099999999999994</v>
      </c>
      <c r="H73" s="102">
        <f t="shared" si="24"/>
        <v>-0.13000000000000256</v>
      </c>
      <c r="I73" s="18">
        <f t="shared" si="25"/>
        <v>0.6099999999999994</v>
      </c>
      <c r="J73" s="18">
        <f t="shared" si="26"/>
        <v>0</v>
      </c>
      <c r="K73" s="19">
        <f t="shared" si="27"/>
        <v>0.12625550312103806</v>
      </c>
      <c r="L73" s="19">
        <f t="shared" si="28"/>
        <v>1</v>
      </c>
      <c r="M73" s="19">
        <f t="shared" si="29"/>
        <v>0.10113336504594672</v>
      </c>
      <c r="N73" s="20">
        <f t="shared" si="20"/>
        <v>0.12625550312103806</v>
      </c>
      <c r="O73" s="20">
        <f t="shared" si="21"/>
        <v>0.10113336504594672</v>
      </c>
      <c r="P73" s="29">
        <f t="shared" si="22"/>
        <v>0.025122138075091338</v>
      </c>
      <c r="Q73" s="43"/>
      <c r="R73" s="44"/>
      <c r="S73" s="44"/>
      <c r="T73" s="45"/>
      <c r="U73" s="44"/>
      <c r="V73" s="43"/>
      <c r="W73" s="43"/>
      <c r="X73" s="43"/>
      <c r="Y73" s="43"/>
      <c r="Z73" s="43"/>
      <c r="AA73" s="43"/>
      <c r="AB73" s="46"/>
      <c r="AC73" s="46"/>
      <c r="AD73" s="46"/>
      <c r="AE73" s="46"/>
    </row>
    <row r="74" spans="1:31" ht="12.75">
      <c r="A74" s="16">
        <f>DATA!C80</f>
        <v>36476</v>
      </c>
      <c r="B74" s="53">
        <f>DATA!D80</f>
        <v>28.6</v>
      </c>
      <c r="C74" s="53">
        <f>DATA!E80</f>
        <v>28.73</v>
      </c>
      <c r="D74" s="53">
        <f>DATA!F80</f>
        <v>28.15</v>
      </c>
      <c r="E74" s="53">
        <f>DATA!G80</f>
        <v>28.34</v>
      </c>
      <c r="F74" s="55">
        <f>DATA!H80</f>
        <v>24937400</v>
      </c>
      <c r="G74" s="102">
        <f t="shared" si="23"/>
        <v>-0.07000000000000028</v>
      </c>
      <c r="H74" s="102">
        <f t="shared" si="24"/>
        <v>-0.04999999999999716</v>
      </c>
      <c r="I74" s="18">
        <f t="shared" si="25"/>
        <v>0</v>
      </c>
      <c r="J74" s="18">
        <f t="shared" si="26"/>
        <v>0</v>
      </c>
      <c r="K74" s="19">
        <f t="shared" si="27"/>
        <v>0.1104735652309083</v>
      </c>
      <c r="L74" s="19">
        <f t="shared" si="28"/>
        <v>1</v>
      </c>
      <c r="M74" s="19">
        <f t="shared" si="29"/>
        <v>0.08849169441520338</v>
      </c>
      <c r="N74" s="20">
        <f t="shared" si="20"/>
        <v>0.1104735652309083</v>
      </c>
      <c r="O74" s="20">
        <f t="shared" si="21"/>
        <v>0.08849169441520338</v>
      </c>
      <c r="P74" s="29">
        <f t="shared" si="22"/>
        <v>0.02198187081570492</v>
      </c>
      <c r="Q74" s="43"/>
      <c r="R74" s="44"/>
      <c r="S74" s="44"/>
      <c r="T74" s="45"/>
      <c r="U74" s="44"/>
      <c r="V74" s="43"/>
      <c r="W74" s="43"/>
      <c r="X74" s="43"/>
      <c r="Y74" s="43"/>
      <c r="Z74" s="43"/>
      <c r="AA74" s="43"/>
      <c r="AB74" s="46"/>
      <c r="AC74" s="46"/>
      <c r="AD74" s="46"/>
      <c r="AE74" s="46"/>
    </row>
    <row r="75" spans="1:31" ht="12.75">
      <c r="A75" s="16">
        <f>DATA!C81</f>
        <v>36477</v>
      </c>
      <c r="B75" s="53">
        <f>DATA!D81</f>
        <v>28.25</v>
      </c>
      <c r="C75" s="53">
        <f>DATA!E81</f>
        <v>28.28</v>
      </c>
      <c r="D75" s="53">
        <f>DATA!F81</f>
        <v>27.85</v>
      </c>
      <c r="E75" s="53">
        <f>DATA!G81</f>
        <v>27.88</v>
      </c>
      <c r="F75" s="55">
        <f>DATA!H81</f>
        <v>27533200</v>
      </c>
      <c r="G75" s="102">
        <f t="shared" si="23"/>
        <v>-0.4499999999999993</v>
      </c>
      <c r="H75" s="102">
        <f t="shared" si="24"/>
        <v>0.29999999999999716</v>
      </c>
      <c r="I75" s="18">
        <f t="shared" si="25"/>
        <v>0</v>
      </c>
      <c r="J75" s="18">
        <f t="shared" si="26"/>
        <v>0.29999999999999716</v>
      </c>
      <c r="K75" s="19">
        <f t="shared" si="27"/>
        <v>0.09666436957704476</v>
      </c>
      <c r="L75" s="19">
        <f t="shared" si="28"/>
        <v>1</v>
      </c>
      <c r="M75" s="19">
        <f t="shared" si="29"/>
        <v>0.1149302326133026</v>
      </c>
      <c r="N75" s="20">
        <f t="shared" si="20"/>
        <v>0.09666436957704476</v>
      </c>
      <c r="O75" s="20">
        <f t="shared" si="21"/>
        <v>0.1149302326133026</v>
      </c>
      <c r="P75" s="29">
        <f t="shared" si="22"/>
        <v>-0.018265863036257837</v>
      </c>
      <c r="Q75" s="43"/>
      <c r="R75" s="44"/>
      <c r="S75" s="44"/>
      <c r="T75" s="45"/>
      <c r="U75" s="44"/>
      <c r="V75" s="43"/>
      <c r="W75" s="43"/>
      <c r="X75" s="43"/>
      <c r="Y75" s="43"/>
      <c r="Z75" s="43"/>
      <c r="AA75" s="43"/>
      <c r="AB75" s="46"/>
      <c r="AC75" s="46"/>
      <c r="AD75" s="46"/>
      <c r="AE75" s="46"/>
    </row>
    <row r="76" spans="1:31" ht="12.75">
      <c r="A76" s="16">
        <f>DATA!C82</f>
        <v>36480</v>
      </c>
      <c r="B76" s="53">
        <f>DATA!D82</f>
        <v>27.67</v>
      </c>
      <c r="C76" s="53">
        <f>DATA!E82</f>
        <v>28.85</v>
      </c>
      <c r="D76" s="53">
        <f>DATA!F82</f>
        <v>27.37</v>
      </c>
      <c r="E76" s="53">
        <f>DATA!G82</f>
        <v>27.81</v>
      </c>
      <c r="F76" s="55">
        <f>DATA!H82</f>
        <v>23500900</v>
      </c>
      <c r="G76" s="102">
        <f t="shared" si="23"/>
        <v>0.5700000000000003</v>
      </c>
      <c r="H76" s="102">
        <f t="shared" si="24"/>
        <v>0.4800000000000004</v>
      </c>
      <c r="I76" s="18">
        <f t="shared" si="25"/>
        <v>0.5700000000000003</v>
      </c>
      <c r="J76" s="18">
        <f t="shared" si="26"/>
        <v>0</v>
      </c>
      <c r="K76" s="19">
        <f t="shared" si="27"/>
        <v>0.1558313233799142</v>
      </c>
      <c r="L76" s="19">
        <f t="shared" si="28"/>
        <v>1</v>
      </c>
      <c r="M76" s="19">
        <f t="shared" si="29"/>
        <v>0.10056395353663977</v>
      </c>
      <c r="N76" s="20">
        <f t="shared" si="20"/>
        <v>0.1558313233799142</v>
      </c>
      <c r="O76" s="20">
        <f t="shared" si="21"/>
        <v>0.10056395353663977</v>
      </c>
      <c r="P76" s="29">
        <f t="shared" si="22"/>
        <v>0.05526736984327443</v>
      </c>
      <c r="Q76" s="43"/>
      <c r="R76" s="44"/>
      <c r="S76" s="44"/>
      <c r="T76" s="45"/>
      <c r="U76" s="44"/>
      <c r="V76" s="43"/>
      <c r="W76" s="43"/>
      <c r="X76" s="43"/>
      <c r="Y76" s="43"/>
      <c r="Z76" s="43"/>
      <c r="AA76" s="43"/>
      <c r="AB76" s="46"/>
      <c r="AC76" s="46"/>
      <c r="AD76" s="46"/>
      <c r="AE76" s="46"/>
    </row>
    <row r="77" spans="1:31" ht="12.75">
      <c r="A77" s="16">
        <f>DATA!C83</f>
        <v>36481</v>
      </c>
      <c r="B77" s="53">
        <f>DATA!D83</f>
        <v>28.42</v>
      </c>
      <c r="C77" s="53">
        <f>DATA!E83</f>
        <v>28.92</v>
      </c>
      <c r="D77" s="53">
        <f>DATA!F83</f>
        <v>28.4</v>
      </c>
      <c r="E77" s="53">
        <f>DATA!G83</f>
        <v>28.44</v>
      </c>
      <c r="F77" s="55">
        <f>DATA!H83</f>
        <v>41093700</v>
      </c>
      <c r="G77" s="102">
        <f t="shared" si="23"/>
        <v>0.07000000000000028</v>
      </c>
      <c r="H77" s="102">
        <f t="shared" si="24"/>
        <v>-1.0299999999999976</v>
      </c>
      <c r="I77" s="18">
        <f t="shared" si="25"/>
        <v>0.07000000000000028</v>
      </c>
      <c r="J77" s="18">
        <f t="shared" si="26"/>
        <v>0</v>
      </c>
      <c r="K77" s="19">
        <f t="shared" si="27"/>
        <v>0.14510240795742496</v>
      </c>
      <c r="L77" s="19">
        <f t="shared" si="28"/>
        <v>1</v>
      </c>
      <c r="M77" s="19">
        <f t="shared" si="29"/>
        <v>0.0879934593445598</v>
      </c>
      <c r="N77" s="20">
        <f t="shared" si="20"/>
        <v>0.14510240795742496</v>
      </c>
      <c r="O77" s="20">
        <f t="shared" si="21"/>
        <v>0.0879934593445598</v>
      </c>
      <c r="P77" s="29">
        <f t="shared" si="22"/>
        <v>0.05710894861286517</v>
      </c>
      <c r="Q77" s="43"/>
      <c r="R77" s="44"/>
      <c r="S77" s="44"/>
      <c r="T77" s="45"/>
      <c r="U77" s="44"/>
      <c r="V77" s="43"/>
      <c r="W77" s="43"/>
      <c r="X77" s="43"/>
      <c r="Y77" s="43"/>
      <c r="Z77" s="43"/>
      <c r="AA77" s="43"/>
      <c r="AB77" s="46"/>
      <c r="AC77" s="46"/>
      <c r="AD77" s="46"/>
      <c r="AE77" s="46"/>
    </row>
    <row r="78" spans="1:31" ht="12.75">
      <c r="A78" s="16">
        <f>DATA!C84</f>
        <v>36482</v>
      </c>
      <c r="B78" s="53">
        <f>DATA!D84</f>
        <v>29</v>
      </c>
      <c r="C78" s="53">
        <f>DATA!E84</f>
        <v>29.53</v>
      </c>
      <c r="D78" s="53">
        <f>DATA!F84</f>
        <v>28.95</v>
      </c>
      <c r="E78" s="53">
        <f>DATA!G84</f>
        <v>29.47</v>
      </c>
      <c r="F78" s="55">
        <f>DATA!H84</f>
        <v>44900400</v>
      </c>
      <c r="G78" s="102">
        <f t="shared" si="23"/>
        <v>0.6099999999999994</v>
      </c>
      <c r="H78" s="102">
        <f t="shared" si="24"/>
        <v>-0.5500000000000007</v>
      </c>
      <c r="I78" s="18">
        <f t="shared" si="25"/>
        <v>0.6099999999999994</v>
      </c>
      <c r="J78" s="18">
        <f t="shared" si="26"/>
        <v>0</v>
      </c>
      <c r="K78" s="19">
        <f t="shared" si="27"/>
        <v>0.20321460696274676</v>
      </c>
      <c r="L78" s="19">
        <f t="shared" si="28"/>
        <v>1</v>
      </c>
      <c r="M78" s="19">
        <f t="shared" si="29"/>
        <v>0.07699427692648982</v>
      </c>
      <c r="N78" s="20">
        <f t="shared" si="20"/>
        <v>0.20321460696274676</v>
      </c>
      <c r="O78" s="20">
        <f t="shared" si="21"/>
        <v>0.07699427692648982</v>
      </c>
      <c r="P78" s="29">
        <f t="shared" si="22"/>
        <v>0.12622033003625693</v>
      </c>
      <c r="Q78" s="43"/>
      <c r="R78" s="44"/>
      <c r="S78" s="44"/>
      <c r="T78" s="45"/>
      <c r="U78" s="44"/>
      <c r="V78" s="43"/>
      <c r="W78" s="43"/>
      <c r="X78" s="43"/>
      <c r="Y78" s="43"/>
      <c r="Z78" s="43"/>
      <c r="AA78" s="43"/>
      <c r="AB78" s="46"/>
      <c r="AC78" s="46"/>
      <c r="AD78" s="46"/>
      <c r="AE78" s="46"/>
    </row>
    <row r="79" spans="1:31" ht="12.75">
      <c r="A79" s="16">
        <f>DATA!C85</f>
        <v>36483</v>
      </c>
      <c r="B79" s="53">
        <f>DATA!D85</f>
        <v>29.12</v>
      </c>
      <c r="C79" s="53">
        <f>DATA!E85</f>
        <v>29.46</v>
      </c>
      <c r="D79" s="53">
        <f>DATA!F85</f>
        <v>28.79</v>
      </c>
      <c r="E79" s="53">
        <f>DATA!G85</f>
        <v>28.95</v>
      </c>
      <c r="F79" s="55">
        <f>DATA!H85</f>
        <v>24407500</v>
      </c>
      <c r="G79" s="102">
        <f t="shared" si="23"/>
        <v>-0.07000000000000028</v>
      </c>
      <c r="H79" s="102">
        <f t="shared" si="24"/>
        <v>0.16000000000000014</v>
      </c>
      <c r="I79" s="18">
        <f t="shared" si="25"/>
        <v>0</v>
      </c>
      <c r="J79" s="18">
        <f t="shared" si="26"/>
        <v>0.16000000000000014</v>
      </c>
      <c r="K79" s="19">
        <f t="shared" si="27"/>
        <v>0.17781278109240342</v>
      </c>
      <c r="L79" s="19">
        <f t="shared" si="28"/>
        <v>1</v>
      </c>
      <c r="M79" s="19">
        <f t="shared" si="29"/>
        <v>0.0873699923106786</v>
      </c>
      <c r="N79" s="20">
        <f t="shared" si="20"/>
        <v>0.17781278109240342</v>
      </c>
      <c r="O79" s="20">
        <f t="shared" si="21"/>
        <v>0.0873699923106786</v>
      </c>
      <c r="P79" s="29">
        <f t="shared" si="22"/>
        <v>0.09044278878172482</v>
      </c>
      <c r="Q79" s="43"/>
      <c r="R79" s="44"/>
      <c r="S79" s="44"/>
      <c r="T79" s="45"/>
      <c r="U79" s="44"/>
      <c r="V79" s="43"/>
      <c r="W79" s="43"/>
      <c r="X79" s="43"/>
      <c r="Y79" s="43"/>
      <c r="Z79" s="43"/>
      <c r="AA79" s="43"/>
      <c r="AB79" s="46"/>
      <c r="AC79" s="46"/>
      <c r="AD79" s="46"/>
      <c r="AE79" s="46"/>
    </row>
    <row r="80" spans="1:31" ht="12.75">
      <c r="A80" s="16">
        <f>DATA!C86</f>
        <v>36484</v>
      </c>
      <c r="B80" s="53">
        <f>DATA!D86</f>
        <v>29.08</v>
      </c>
      <c r="C80" s="53">
        <f>DATA!E86</f>
        <v>29.95</v>
      </c>
      <c r="D80" s="53">
        <f>DATA!F86</f>
        <v>28.53</v>
      </c>
      <c r="E80" s="53">
        <f>DATA!G86</f>
        <v>28.56</v>
      </c>
      <c r="F80" s="55">
        <f>DATA!H86</f>
        <v>24952100</v>
      </c>
      <c r="G80" s="102">
        <f t="shared" si="23"/>
        <v>0.48999999999999844</v>
      </c>
      <c r="H80" s="102">
        <f t="shared" si="24"/>
        <v>0.259999999999998</v>
      </c>
      <c r="I80" s="18">
        <f t="shared" si="25"/>
        <v>0.48999999999999844</v>
      </c>
      <c r="J80" s="18">
        <f t="shared" si="26"/>
        <v>0</v>
      </c>
      <c r="K80" s="19">
        <f t="shared" si="27"/>
        <v>0.2168361834558528</v>
      </c>
      <c r="L80" s="19">
        <f t="shared" si="28"/>
        <v>1</v>
      </c>
      <c r="M80" s="19">
        <f t="shared" si="29"/>
        <v>0.07644874327184378</v>
      </c>
      <c r="N80" s="20">
        <f t="shared" si="20"/>
        <v>0.2168361834558528</v>
      </c>
      <c r="O80" s="20">
        <f t="shared" si="21"/>
        <v>0.07644874327184378</v>
      </c>
      <c r="P80" s="29">
        <f t="shared" si="22"/>
        <v>0.140387440184009</v>
      </c>
      <c r="Q80" s="43"/>
      <c r="R80" s="44"/>
      <c r="S80" s="44"/>
      <c r="T80" s="45"/>
      <c r="U80" s="44"/>
      <c r="V80" s="43"/>
      <c r="W80" s="43"/>
      <c r="X80" s="43"/>
      <c r="Y80" s="43"/>
      <c r="Z80" s="43"/>
      <c r="AA80" s="43"/>
      <c r="AB80" s="46"/>
      <c r="AC80" s="46"/>
      <c r="AD80" s="46"/>
      <c r="AE80" s="46"/>
    </row>
    <row r="81" spans="1:31" ht="12.75">
      <c r="A81" s="16">
        <f>DATA!C87</f>
        <v>36487</v>
      </c>
      <c r="B81" s="53">
        <f>DATA!D87</f>
        <v>28.81</v>
      </c>
      <c r="C81" s="53">
        <f>DATA!E87</f>
        <v>28.94</v>
      </c>
      <c r="D81" s="53">
        <f>DATA!F87</f>
        <v>28.62</v>
      </c>
      <c r="E81" s="53">
        <f>DATA!G87</f>
        <v>28.75</v>
      </c>
      <c r="F81" s="55">
        <f>DATA!H87</f>
        <v>18272900</v>
      </c>
      <c r="G81" s="102">
        <f t="shared" si="23"/>
        <v>-1.009999999999998</v>
      </c>
      <c r="H81" s="102">
        <f t="shared" si="24"/>
        <v>-0.08999999999999986</v>
      </c>
      <c r="I81" s="18">
        <f t="shared" si="25"/>
        <v>0</v>
      </c>
      <c r="J81" s="18">
        <f t="shared" si="26"/>
        <v>0</v>
      </c>
      <c r="K81" s="19">
        <f t="shared" si="27"/>
        <v>0.1897316605238712</v>
      </c>
      <c r="L81" s="19">
        <f t="shared" si="28"/>
        <v>1</v>
      </c>
      <c r="M81" s="19">
        <f t="shared" si="29"/>
        <v>0.0668926503628633</v>
      </c>
      <c r="N81" s="20">
        <f t="shared" si="20"/>
        <v>0.1897316605238712</v>
      </c>
      <c r="O81" s="20">
        <f t="shared" si="21"/>
        <v>0.0668926503628633</v>
      </c>
      <c r="P81" s="29">
        <f t="shared" si="22"/>
        <v>0.12283901016100789</v>
      </c>
      <c r="Q81" s="43"/>
      <c r="R81" s="44"/>
      <c r="S81" s="44"/>
      <c r="T81" s="45"/>
      <c r="U81" s="44"/>
      <c r="V81" s="43"/>
      <c r="W81" s="43"/>
      <c r="X81" s="43"/>
      <c r="Y81" s="43"/>
      <c r="Z81" s="43"/>
      <c r="AA81" s="43"/>
      <c r="AB81" s="46"/>
      <c r="AC81" s="46"/>
      <c r="AD81" s="46"/>
      <c r="AE81" s="46"/>
    </row>
    <row r="82" spans="1:31" ht="12.75">
      <c r="A82" s="16">
        <f>DATA!C88</f>
        <v>36488</v>
      </c>
      <c r="B82" s="53">
        <f>DATA!D88</f>
        <v>28.77</v>
      </c>
      <c r="C82" s="53">
        <f>DATA!E88</f>
        <v>29.1</v>
      </c>
      <c r="D82" s="53">
        <f>DATA!F88</f>
        <v>28.62</v>
      </c>
      <c r="E82" s="53">
        <f>DATA!G88</f>
        <v>28.91</v>
      </c>
      <c r="F82" s="55">
        <f>DATA!H88</f>
        <v>16317000</v>
      </c>
      <c r="G82" s="102">
        <f t="shared" si="23"/>
        <v>0.16000000000000014</v>
      </c>
      <c r="H82" s="102">
        <f t="shared" si="24"/>
        <v>0</v>
      </c>
      <c r="I82" s="18">
        <f t="shared" si="25"/>
        <v>0.16000000000000014</v>
      </c>
      <c r="J82" s="18">
        <f t="shared" si="26"/>
        <v>0</v>
      </c>
      <c r="K82" s="19">
        <f t="shared" si="27"/>
        <v>0.1860152029583873</v>
      </c>
      <c r="L82" s="19">
        <f t="shared" si="28"/>
        <v>1</v>
      </c>
      <c r="M82" s="19">
        <f t="shared" si="29"/>
        <v>0.058531069067505395</v>
      </c>
      <c r="N82" s="20">
        <f t="shared" si="20"/>
        <v>0.1860152029583873</v>
      </c>
      <c r="O82" s="20">
        <f t="shared" si="21"/>
        <v>0.058531069067505395</v>
      </c>
      <c r="P82" s="29">
        <f t="shared" si="22"/>
        <v>0.12748413389088192</v>
      </c>
      <c r="Q82" s="43"/>
      <c r="R82" s="44"/>
      <c r="S82" s="44"/>
      <c r="T82" s="45"/>
      <c r="U82" s="44"/>
      <c r="V82" s="43"/>
      <c r="W82" s="43"/>
      <c r="X82" s="43"/>
      <c r="Y82" s="43"/>
      <c r="Z82" s="43"/>
      <c r="AA82" s="43"/>
      <c r="AB82" s="46"/>
      <c r="AC82" s="46"/>
      <c r="AD82" s="46"/>
      <c r="AE82" s="46"/>
    </row>
    <row r="83" spans="1:31" ht="12.75">
      <c r="A83" s="16">
        <f>DATA!C89</f>
        <v>36489</v>
      </c>
      <c r="B83" s="53">
        <f>DATA!D89</f>
        <v>29.11</v>
      </c>
      <c r="C83" s="53">
        <f>DATA!E89</f>
        <v>29.13</v>
      </c>
      <c r="D83" s="53">
        <f>DATA!F89</f>
        <v>28.53</v>
      </c>
      <c r="E83" s="53">
        <f>DATA!G89</f>
        <v>28.77</v>
      </c>
      <c r="F83" s="55">
        <f>DATA!H89</f>
        <v>15137500</v>
      </c>
      <c r="G83" s="102">
        <f t="shared" si="23"/>
        <v>0.029999999999997584</v>
      </c>
      <c r="H83" s="102">
        <f t="shared" si="24"/>
        <v>0.08999999999999986</v>
      </c>
      <c r="I83" s="18">
        <f t="shared" si="25"/>
        <v>0</v>
      </c>
      <c r="J83" s="18">
        <f t="shared" si="26"/>
        <v>0.08999999999999986</v>
      </c>
      <c r="K83" s="19">
        <f t="shared" si="27"/>
        <v>0.1627633025885889</v>
      </c>
      <c r="L83" s="19">
        <f t="shared" si="28"/>
        <v>1</v>
      </c>
      <c r="M83" s="19">
        <f t="shared" si="29"/>
        <v>0.062464685434067205</v>
      </c>
      <c r="N83" s="20">
        <f t="shared" si="20"/>
        <v>0.1627633025885889</v>
      </c>
      <c r="O83" s="20">
        <f t="shared" si="21"/>
        <v>0.062464685434067205</v>
      </c>
      <c r="P83" s="29">
        <f t="shared" si="22"/>
        <v>0.1002986171545217</v>
      </c>
      <c r="Q83" s="43"/>
      <c r="R83" s="44"/>
      <c r="S83" s="44"/>
      <c r="T83" s="45"/>
      <c r="U83" s="44"/>
      <c r="V83" s="43"/>
      <c r="W83" s="43"/>
      <c r="X83" s="43"/>
      <c r="Y83" s="43"/>
      <c r="Z83" s="43"/>
      <c r="AA83" s="43"/>
      <c r="AB83" s="46"/>
      <c r="AC83" s="46"/>
      <c r="AD83" s="46"/>
      <c r="AE83" s="46"/>
    </row>
    <row r="84" spans="1:31" ht="12.75">
      <c r="A84" s="16">
        <f>DATA!C90</f>
        <v>36491</v>
      </c>
      <c r="B84" s="53">
        <f>DATA!D90</f>
        <v>28.85</v>
      </c>
      <c r="C84" s="53">
        <f>DATA!E90</f>
        <v>28.9</v>
      </c>
      <c r="D84" s="53">
        <f>DATA!F90</f>
        <v>28.65</v>
      </c>
      <c r="E84" s="53">
        <f>DATA!G90</f>
        <v>28.67</v>
      </c>
      <c r="F84" s="55">
        <f>DATA!H90</f>
        <v>8372200</v>
      </c>
      <c r="G84" s="102">
        <f t="shared" si="23"/>
        <v>-0.23000000000000043</v>
      </c>
      <c r="H84" s="102">
        <f t="shared" si="24"/>
        <v>-0.11999999999999744</v>
      </c>
      <c r="I84" s="18">
        <f t="shared" si="25"/>
        <v>0</v>
      </c>
      <c r="J84" s="18">
        <f t="shared" si="26"/>
        <v>0</v>
      </c>
      <c r="K84" s="19">
        <f t="shared" si="27"/>
        <v>0.1424178897650153</v>
      </c>
      <c r="L84" s="19">
        <f t="shared" si="28"/>
        <v>1</v>
      </c>
      <c r="M84" s="19">
        <f t="shared" si="29"/>
        <v>0.054656599754808806</v>
      </c>
      <c r="N84" s="20">
        <f t="shared" si="20"/>
        <v>0.1424178897650153</v>
      </c>
      <c r="O84" s="20">
        <f t="shared" si="21"/>
        <v>0.054656599754808806</v>
      </c>
      <c r="P84" s="29">
        <f t="shared" si="22"/>
        <v>0.0877612900102065</v>
      </c>
      <c r="Q84" s="43"/>
      <c r="R84" s="44"/>
      <c r="S84" s="44"/>
      <c r="T84" s="45"/>
      <c r="U84" s="44"/>
      <c r="V84" s="43"/>
      <c r="W84" s="43"/>
      <c r="X84" s="43"/>
      <c r="Y84" s="43"/>
      <c r="Z84" s="43"/>
      <c r="AA84" s="43"/>
      <c r="AB84" s="46"/>
      <c r="AC84" s="46"/>
      <c r="AD84" s="46"/>
      <c r="AE84" s="46"/>
    </row>
    <row r="85" spans="1:31" ht="12.75">
      <c r="A85" s="16">
        <f>DATA!C91</f>
        <v>36494</v>
      </c>
      <c r="B85" s="53">
        <f>DATA!D91</f>
        <v>29.2</v>
      </c>
      <c r="C85" s="53">
        <f>DATA!E91</f>
        <v>29.21</v>
      </c>
      <c r="D85" s="53">
        <f>DATA!F91</f>
        <v>28.78</v>
      </c>
      <c r="E85" s="53">
        <f>DATA!G91</f>
        <v>29.03</v>
      </c>
      <c r="F85" s="55">
        <f>DATA!H91</f>
        <v>19829700</v>
      </c>
      <c r="G85" s="102">
        <f t="shared" si="23"/>
        <v>0.3100000000000023</v>
      </c>
      <c r="H85" s="102">
        <f t="shared" si="24"/>
        <v>-0.13000000000000256</v>
      </c>
      <c r="I85" s="18">
        <f t="shared" si="25"/>
        <v>0.3100000000000023</v>
      </c>
      <c r="J85" s="18">
        <f t="shared" si="26"/>
        <v>0</v>
      </c>
      <c r="K85" s="19">
        <f t="shared" si="27"/>
        <v>0.16336565354438867</v>
      </c>
      <c r="L85" s="19">
        <f t="shared" si="28"/>
        <v>1</v>
      </c>
      <c r="M85" s="19">
        <f t="shared" si="29"/>
        <v>0.047824524785457706</v>
      </c>
      <c r="N85" s="20">
        <f t="shared" si="20"/>
        <v>0.16336565354438867</v>
      </c>
      <c r="O85" s="20">
        <f t="shared" si="21"/>
        <v>0.047824524785457706</v>
      </c>
      <c r="P85" s="29">
        <f t="shared" si="22"/>
        <v>0.11554112875893097</v>
      </c>
      <c r="Q85" s="43"/>
      <c r="R85" s="44"/>
      <c r="S85" s="44"/>
      <c r="T85" s="45"/>
      <c r="U85" s="44"/>
      <c r="V85" s="43"/>
      <c r="W85" s="43"/>
      <c r="X85" s="43"/>
      <c r="Y85" s="43"/>
      <c r="Z85" s="43"/>
      <c r="AA85" s="43"/>
      <c r="AB85" s="46"/>
      <c r="AC85" s="46"/>
      <c r="AD85" s="46"/>
      <c r="AE85" s="46"/>
    </row>
    <row r="86" spans="1:31" ht="12.75">
      <c r="A86" s="16">
        <f>DATA!C92</f>
        <v>36495</v>
      </c>
      <c r="B86" s="53">
        <f>DATA!D92</f>
        <v>29.03</v>
      </c>
      <c r="C86" s="53">
        <f>DATA!E92</f>
        <v>29.48</v>
      </c>
      <c r="D86" s="53">
        <f>DATA!F92</f>
        <v>28.95</v>
      </c>
      <c r="E86" s="53">
        <f>DATA!G92</f>
        <v>29.48</v>
      </c>
      <c r="F86" s="55">
        <f>DATA!H92</f>
        <v>24205400</v>
      </c>
      <c r="G86" s="102">
        <f t="shared" si="23"/>
        <v>0.2699999999999996</v>
      </c>
      <c r="H86" s="102">
        <f t="shared" si="24"/>
        <v>-0.16999999999999815</v>
      </c>
      <c r="I86" s="18">
        <f t="shared" si="25"/>
        <v>0.2699999999999996</v>
      </c>
      <c r="J86" s="18">
        <f t="shared" si="26"/>
        <v>0</v>
      </c>
      <c r="K86" s="19">
        <f t="shared" si="27"/>
        <v>0.17669494685134005</v>
      </c>
      <c r="L86" s="19">
        <f t="shared" si="28"/>
        <v>1</v>
      </c>
      <c r="M86" s="19">
        <f t="shared" si="29"/>
        <v>0.04184645918727549</v>
      </c>
      <c r="N86" s="20">
        <f t="shared" si="20"/>
        <v>0.17669494685134005</v>
      </c>
      <c r="O86" s="20">
        <f t="shared" si="21"/>
        <v>0.04184645918727549</v>
      </c>
      <c r="P86" s="29">
        <f t="shared" si="22"/>
        <v>0.13484848766406454</v>
      </c>
      <c r="Q86" s="43"/>
      <c r="R86" s="44"/>
      <c r="S86" s="44"/>
      <c r="T86" s="45"/>
      <c r="U86" s="44"/>
      <c r="V86" s="43"/>
      <c r="W86" s="43"/>
      <c r="X86" s="43"/>
      <c r="Y86" s="43"/>
      <c r="Z86" s="43"/>
      <c r="AA86" s="43"/>
      <c r="AB86" s="46"/>
      <c r="AC86" s="46"/>
      <c r="AD86" s="46"/>
      <c r="AE86" s="46"/>
    </row>
    <row r="87" spans="1:31" ht="12.75">
      <c r="A87" s="16">
        <f>DATA!C93</f>
        <v>36496</v>
      </c>
      <c r="B87" s="53">
        <f>DATA!D93</f>
        <v>29.59</v>
      </c>
      <c r="C87" s="53">
        <f>DATA!E93</f>
        <v>29.7</v>
      </c>
      <c r="D87" s="53">
        <f>DATA!F93</f>
        <v>29.32</v>
      </c>
      <c r="E87" s="53">
        <f>DATA!G93</f>
        <v>29.52</v>
      </c>
      <c r="F87" s="55">
        <f>DATA!H93</f>
        <v>25066600</v>
      </c>
      <c r="G87" s="102">
        <f t="shared" si="23"/>
        <v>0.21999999999999886</v>
      </c>
      <c r="H87" s="102">
        <f t="shared" si="24"/>
        <v>-0.370000000000001</v>
      </c>
      <c r="I87" s="18">
        <f t="shared" si="25"/>
        <v>0.21999999999999886</v>
      </c>
      <c r="J87" s="18">
        <f t="shared" si="26"/>
        <v>0</v>
      </c>
      <c r="K87" s="19">
        <f t="shared" si="27"/>
        <v>0.1821080784949224</v>
      </c>
      <c r="L87" s="19">
        <f t="shared" si="28"/>
        <v>1</v>
      </c>
      <c r="M87" s="19">
        <f t="shared" si="29"/>
        <v>0.036615651788866055</v>
      </c>
      <c r="N87" s="20">
        <f t="shared" si="20"/>
        <v>0.1821080784949224</v>
      </c>
      <c r="O87" s="20">
        <f t="shared" si="21"/>
        <v>0.036615651788866055</v>
      </c>
      <c r="P87" s="29">
        <f t="shared" si="22"/>
        <v>0.14549242670605633</v>
      </c>
      <c r="Q87" s="43"/>
      <c r="R87" s="44"/>
      <c r="S87" s="44"/>
      <c r="T87" s="45"/>
      <c r="U87" s="44"/>
      <c r="V87" s="43"/>
      <c r="W87" s="43"/>
      <c r="X87" s="43"/>
      <c r="Y87" s="43"/>
      <c r="Z87" s="43"/>
      <c r="AA87" s="43"/>
      <c r="AB87" s="46"/>
      <c r="AC87" s="46"/>
      <c r="AD87" s="46"/>
      <c r="AE87" s="46"/>
    </row>
    <row r="88" spans="1:31" ht="12.75">
      <c r="A88" s="16">
        <f>DATA!C94</f>
        <v>36497</v>
      </c>
      <c r="B88" s="53">
        <f>DATA!D94</f>
        <v>29.4</v>
      </c>
      <c r="C88" s="53">
        <f>DATA!E94</f>
        <v>29.55</v>
      </c>
      <c r="D88" s="53">
        <f>DATA!F94</f>
        <v>29.1</v>
      </c>
      <c r="E88" s="53">
        <f>DATA!G94</f>
        <v>29.15</v>
      </c>
      <c r="F88" s="55">
        <f>DATA!H94</f>
        <v>19621200</v>
      </c>
      <c r="G88" s="102">
        <f t="shared" si="23"/>
        <v>-0.14999999999999858</v>
      </c>
      <c r="H88" s="102">
        <f t="shared" si="24"/>
        <v>0.21999999999999886</v>
      </c>
      <c r="I88" s="18">
        <f t="shared" si="25"/>
        <v>0</v>
      </c>
      <c r="J88" s="18">
        <f t="shared" si="26"/>
        <v>0.21999999999999886</v>
      </c>
      <c r="K88" s="19">
        <f t="shared" si="27"/>
        <v>0.15934456868305708</v>
      </c>
      <c r="L88" s="19">
        <f t="shared" si="28"/>
        <v>1</v>
      </c>
      <c r="M88" s="19">
        <f t="shared" si="29"/>
        <v>0.059538695315257656</v>
      </c>
      <c r="N88" s="20">
        <f t="shared" si="20"/>
        <v>0.15934456868305708</v>
      </c>
      <c r="O88" s="20">
        <f t="shared" si="21"/>
        <v>0.059538695315257656</v>
      </c>
      <c r="P88" s="29">
        <f t="shared" si="22"/>
        <v>0.09980587336779942</v>
      </c>
      <c r="Q88" s="43"/>
      <c r="R88" s="44"/>
      <c r="S88" s="44"/>
      <c r="T88" s="45"/>
      <c r="U88" s="44"/>
      <c r="V88" s="43"/>
      <c r="W88" s="43"/>
      <c r="X88" s="43"/>
      <c r="Y88" s="43"/>
      <c r="Z88" s="43"/>
      <c r="AA88" s="43"/>
      <c r="AB88" s="46"/>
      <c r="AC88" s="46"/>
      <c r="AD88" s="46"/>
      <c r="AE88" s="46"/>
    </row>
    <row r="89" spans="1:31" ht="12.75">
      <c r="A89" s="16">
        <f>DATA!C95</f>
        <v>36498</v>
      </c>
      <c r="B89" s="53">
        <f>DATA!D95</f>
        <v>29.16</v>
      </c>
      <c r="C89" s="53">
        <f>DATA!E95</f>
        <v>29.4</v>
      </c>
      <c r="D89" s="53">
        <f>DATA!F95</f>
        <v>29.01</v>
      </c>
      <c r="E89" s="53">
        <f>DATA!G95</f>
        <v>29.1</v>
      </c>
      <c r="F89" s="55">
        <f>DATA!H95</f>
        <v>13716000</v>
      </c>
      <c r="G89" s="102">
        <f t="shared" si="23"/>
        <v>-0.15000000000000213</v>
      </c>
      <c r="H89" s="102">
        <f t="shared" si="24"/>
        <v>0.08999999999999986</v>
      </c>
      <c r="I89" s="18">
        <f t="shared" si="25"/>
        <v>0</v>
      </c>
      <c r="J89" s="18">
        <f t="shared" si="26"/>
        <v>0.08999999999999986</v>
      </c>
      <c r="K89" s="19">
        <f t="shared" si="27"/>
        <v>0.13942649759767495</v>
      </c>
      <c r="L89" s="19">
        <f t="shared" si="28"/>
        <v>1</v>
      </c>
      <c r="M89" s="19">
        <f t="shared" si="29"/>
        <v>0.06334635840085043</v>
      </c>
      <c r="N89" s="20">
        <f t="shared" si="20"/>
        <v>0.13942649759767495</v>
      </c>
      <c r="O89" s="20">
        <f t="shared" si="21"/>
        <v>0.06334635840085043</v>
      </c>
      <c r="P89" s="29">
        <f t="shared" si="22"/>
        <v>0.07608013919682452</v>
      </c>
      <c r="Q89" s="43"/>
      <c r="R89" s="44"/>
      <c r="S89" s="44"/>
      <c r="T89" s="45"/>
      <c r="U89" s="44"/>
      <c r="V89" s="43"/>
      <c r="W89" s="43"/>
      <c r="X89" s="43"/>
      <c r="Y89" s="43"/>
      <c r="Z89" s="43"/>
      <c r="AA89" s="43"/>
      <c r="AB89" s="46"/>
      <c r="AC89" s="46"/>
      <c r="AD89" s="46"/>
      <c r="AE89" s="46"/>
    </row>
    <row r="90" spans="1:31" ht="12.75">
      <c r="A90" s="16">
        <f>DATA!C96</f>
        <v>36501</v>
      </c>
      <c r="B90" s="53">
        <f>DATA!D96</f>
        <v>29.15</v>
      </c>
      <c r="C90" s="53">
        <f>DATA!E96</f>
        <v>29.41</v>
      </c>
      <c r="D90" s="53">
        <f>DATA!F96</f>
        <v>29.15</v>
      </c>
      <c r="E90" s="53">
        <f>DATA!G96</f>
        <v>29.37</v>
      </c>
      <c r="F90" s="55">
        <f>DATA!H96</f>
        <v>15077000</v>
      </c>
      <c r="G90" s="102">
        <f t="shared" si="23"/>
        <v>0.010000000000001563</v>
      </c>
      <c r="H90" s="102">
        <f t="shared" si="24"/>
        <v>-0.13999999999999702</v>
      </c>
      <c r="I90" s="18">
        <f t="shared" si="25"/>
        <v>0.010000000000001563</v>
      </c>
      <c r="J90" s="18">
        <f t="shared" si="26"/>
        <v>0</v>
      </c>
      <c r="K90" s="19">
        <f t="shared" si="27"/>
        <v>0.12324818539796578</v>
      </c>
      <c r="L90" s="19">
        <f t="shared" si="28"/>
        <v>1</v>
      </c>
      <c r="M90" s="19">
        <f t="shared" si="29"/>
        <v>0.05542806360074412</v>
      </c>
      <c r="N90" s="20">
        <f t="shared" si="20"/>
        <v>0.12324818539796578</v>
      </c>
      <c r="O90" s="20">
        <f t="shared" si="21"/>
        <v>0.05542806360074412</v>
      </c>
      <c r="P90" s="29">
        <f t="shared" si="22"/>
        <v>0.06782012179722166</v>
      </c>
      <c r="Q90" s="43"/>
      <c r="R90" s="44"/>
      <c r="S90" s="44"/>
      <c r="T90" s="45"/>
      <c r="U90" s="44"/>
      <c r="V90" s="43"/>
      <c r="W90" s="43"/>
      <c r="X90" s="43"/>
      <c r="Y90" s="43"/>
      <c r="Z90" s="43"/>
      <c r="AA90" s="43"/>
      <c r="AB90" s="46"/>
      <c r="AC90" s="46"/>
      <c r="AD90" s="46"/>
      <c r="AE90" s="46"/>
    </row>
    <row r="91" spans="1:31" ht="12.75">
      <c r="A91" s="16">
        <f>DATA!C97</f>
        <v>36502</v>
      </c>
      <c r="B91" s="53">
        <f>DATA!D97</f>
        <v>29.5</v>
      </c>
      <c r="C91" s="53">
        <f>DATA!E97</f>
        <v>29.81</v>
      </c>
      <c r="D91" s="53">
        <f>DATA!F97</f>
        <v>29.44</v>
      </c>
      <c r="E91" s="53">
        <f>DATA!G97</f>
        <v>29.56</v>
      </c>
      <c r="F91" s="55">
        <f>DATA!H97</f>
        <v>24682500</v>
      </c>
      <c r="G91" s="102">
        <f t="shared" si="23"/>
        <v>0.3999999999999986</v>
      </c>
      <c r="H91" s="102">
        <f t="shared" si="24"/>
        <v>-0.2900000000000027</v>
      </c>
      <c r="I91" s="18">
        <f t="shared" si="25"/>
        <v>0.3999999999999986</v>
      </c>
      <c r="J91" s="18">
        <f t="shared" si="26"/>
        <v>0</v>
      </c>
      <c r="K91" s="19">
        <f t="shared" si="27"/>
        <v>0.1578421622232199</v>
      </c>
      <c r="L91" s="19">
        <f t="shared" si="28"/>
        <v>1</v>
      </c>
      <c r="M91" s="19">
        <f t="shared" si="29"/>
        <v>0.0484995556506511</v>
      </c>
      <c r="N91" s="20">
        <f t="shared" si="20"/>
        <v>0.1578421622232199</v>
      </c>
      <c r="O91" s="20">
        <f t="shared" si="21"/>
        <v>0.0484995556506511</v>
      </c>
      <c r="P91" s="29">
        <f t="shared" si="22"/>
        <v>0.10934260657256879</v>
      </c>
      <c r="Q91" s="43"/>
      <c r="R91" s="44"/>
      <c r="S91" s="44"/>
      <c r="T91" s="45"/>
      <c r="U91" s="44"/>
      <c r="V91" s="43"/>
      <c r="W91" s="43"/>
      <c r="X91" s="43"/>
      <c r="Y91" s="43"/>
      <c r="Z91" s="43"/>
      <c r="AA91" s="43"/>
      <c r="AB91" s="46"/>
      <c r="AC91" s="46"/>
      <c r="AD91" s="46"/>
      <c r="AE91" s="46"/>
    </row>
    <row r="92" spans="1:31" ht="12.75">
      <c r="A92" s="16">
        <f>DATA!C98</f>
        <v>36503</v>
      </c>
      <c r="B92" s="53">
        <f>DATA!D98</f>
        <v>29.65</v>
      </c>
      <c r="C92" s="53">
        <f>DATA!E98</f>
        <v>29.72</v>
      </c>
      <c r="D92" s="53">
        <f>DATA!F98</f>
        <v>29.54</v>
      </c>
      <c r="E92" s="53">
        <f>DATA!G98</f>
        <v>29.72</v>
      </c>
      <c r="F92" s="55">
        <f>DATA!H98</f>
        <v>22898800</v>
      </c>
      <c r="G92" s="102">
        <f t="shared" si="23"/>
        <v>-0.08999999999999986</v>
      </c>
      <c r="H92" s="102">
        <f t="shared" si="24"/>
        <v>-0.09999999999999787</v>
      </c>
      <c r="I92" s="18">
        <f t="shared" si="25"/>
        <v>0</v>
      </c>
      <c r="J92" s="18">
        <f t="shared" si="26"/>
        <v>0</v>
      </c>
      <c r="K92" s="19">
        <f t="shared" si="27"/>
        <v>0.13811189194531742</v>
      </c>
      <c r="L92" s="19">
        <f t="shared" si="28"/>
        <v>1</v>
      </c>
      <c r="M92" s="19">
        <f t="shared" si="29"/>
        <v>0.04243711119431971</v>
      </c>
      <c r="N92" s="20">
        <f t="shared" si="20"/>
        <v>0.13811189194531742</v>
      </c>
      <c r="O92" s="20">
        <f t="shared" si="21"/>
        <v>0.04243711119431971</v>
      </c>
      <c r="P92" s="29">
        <f t="shared" si="22"/>
        <v>0.09567478075099771</v>
      </c>
      <c r="Q92" s="43"/>
      <c r="R92" s="44"/>
      <c r="S92" s="44"/>
      <c r="T92" s="45"/>
      <c r="U92" s="44"/>
      <c r="V92" s="43"/>
      <c r="W92" s="43"/>
      <c r="X92" s="43"/>
      <c r="Y92" s="43"/>
      <c r="Z92" s="43"/>
      <c r="AA92" s="43"/>
      <c r="AB92" s="46"/>
      <c r="AC92" s="46"/>
      <c r="AD92" s="46"/>
      <c r="AE92" s="46"/>
    </row>
    <row r="93" spans="1:31" ht="12.75">
      <c r="A93" s="16">
        <f>DATA!C99</f>
        <v>36504</v>
      </c>
      <c r="B93" s="53">
        <f>DATA!D99</f>
        <v>29.74</v>
      </c>
      <c r="C93" s="53">
        <f>DATA!E99</f>
        <v>30.47</v>
      </c>
      <c r="D93" s="53">
        <f>DATA!F99</f>
        <v>29.74</v>
      </c>
      <c r="E93" s="53">
        <f>DATA!G99</f>
        <v>30.4</v>
      </c>
      <c r="F93" s="55">
        <f>DATA!H99</f>
        <v>28669600</v>
      </c>
      <c r="G93" s="102">
        <f t="shared" si="23"/>
        <v>0.75</v>
      </c>
      <c r="H93" s="102">
        <f t="shared" si="24"/>
        <v>-0.1999999999999993</v>
      </c>
      <c r="I93" s="18">
        <f t="shared" si="25"/>
        <v>0.75</v>
      </c>
      <c r="J93" s="18">
        <f t="shared" si="26"/>
        <v>0</v>
      </c>
      <c r="K93" s="19">
        <f t="shared" si="27"/>
        <v>0.21459790545215274</v>
      </c>
      <c r="L93" s="19">
        <f t="shared" si="28"/>
        <v>1</v>
      </c>
      <c r="M93" s="19">
        <f t="shared" si="29"/>
        <v>0.03713247229502975</v>
      </c>
      <c r="N93" s="20">
        <f t="shared" si="20"/>
        <v>0.21459790545215274</v>
      </c>
      <c r="O93" s="20">
        <f t="shared" si="21"/>
        <v>0.03713247229502975</v>
      </c>
      <c r="P93" s="29">
        <f t="shared" si="22"/>
        <v>0.177465433157123</v>
      </c>
      <c r="Q93" s="43"/>
      <c r="R93" s="44"/>
      <c r="S93" s="44"/>
      <c r="T93" s="45"/>
      <c r="U93" s="44"/>
      <c r="V93" s="43"/>
      <c r="W93" s="43"/>
      <c r="X93" s="43"/>
      <c r="Y93" s="43"/>
      <c r="Z93" s="43"/>
      <c r="AA93" s="43"/>
      <c r="AB93" s="46"/>
      <c r="AC93" s="46"/>
      <c r="AD93" s="46"/>
      <c r="AE93" s="46"/>
    </row>
    <row r="94" spans="1:31" ht="12.75">
      <c r="A94" s="16">
        <f>DATA!C100</f>
        <v>36505</v>
      </c>
      <c r="B94" s="53">
        <f>DATA!D100</f>
        <v>30.28</v>
      </c>
      <c r="C94" s="53">
        <f>DATA!E100</f>
        <v>30.45</v>
      </c>
      <c r="D94" s="53">
        <f>DATA!F100</f>
        <v>29.95</v>
      </c>
      <c r="E94" s="53">
        <f>DATA!G100</f>
        <v>30.11</v>
      </c>
      <c r="F94" s="55">
        <f>DATA!H100</f>
        <v>20599000</v>
      </c>
      <c r="G94" s="102">
        <f t="shared" si="23"/>
        <v>-0.019999999999999574</v>
      </c>
      <c r="H94" s="102">
        <f t="shared" si="24"/>
        <v>-0.21000000000000085</v>
      </c>
      <c r="I94" s="18">
        <f t="shared" si="25"/>
        <v>0</v>
      </c>
      <c r="J94" s="18">
        <f t="shared" si="26"/>
        <v>0</v>
      </c>
      <c r="K94" s="19">
        <f t="shared" si="27"/>
        <v>0.18777316727063365</v>
      </c>
      <c r="L94" s="19">
        <f t="shared" si="28"/>
        <v>1</v>
      </c>
      <c r="M94" s="19">
        <f t="shared" si="29"/>
        <v>0.03249091325815103</v>
      </c>
      <c r="N94" s="20">
        <f t="shared" si="20"/>
        <v>0.18777316727063365</v>
      </c>
      <c r="O94" s="20">
        <f t="shared" si="21"/>
        <v>0.03249091325815103</v>
      </c>
      <c r="P94" s="29">
        <f t="shared" si="22"/>
        <v>0.1552822540124826</v>
      </c>
      <c r="Q94" s="43"/>
      <c r="R94" s="44"/>
      <c r="S94" s="44"/>
      <c r="T94" s="45"/>
      <c r="U94" s="44"/>
      <c r="V94" s="43"/>
      <c r="W94" s="43"/>
      <c r="X94" s="43"/>
      <c r="Y94" s="43"/>
      <c r="Z94" s="43"/>
      <c r="AA94" s="43"/>
      <c r="AB94" s="46"/>
      <c r="AC94" s="46"/>
      <c r="AD94" s="46"/>
      <c r="AE94" s="46"/>
    </row>
    <row r="95" spans="1:31" ht="12.75">
      <c r="A95" s="16">
        <f>DATA!C101</f>
        <v>36508</v>
      </c>
      <c r="B95" s="53">
        <f>DATA!D101</f>
        <v>30.59</v>
      </c>
      <c r="C95" s="53">
        <f>DATA!E101</f>
        <v>30.6</v>
      </c>
      <c r="D95" s="53">
        <f>DATA!F101</f>
        <v>30.11</v>
      </c>
      <c r="E95" s="53">
        <f>DATA!G101</f>
        <v>30.33</v>
      </c>
      <c r="F95" s="55">
        <f>DATA!H101</f>
        <v>26989400</v>
      </c>
      <c r="G95" s="102">
        <f t="shared" si="23"/>
        <v>0.15000000000000213</v>
      </c>
      <c r="H95" s="102">
        <f t="shared" si="24"/>
        <v>-0.16000000000000014</v>
      </c>
      <c r="I95" s="18">
        <f t="shared" si="25"/>
        <v>0.15000000000000213</v>
      </c>
      <c r="J95" s="18">
        <f t="shared" si="26"/>
        <v>0</v>
      </c>
      <c r="K95" s="19">
        <f t="shared" si="27"/>
        <v>0.1830515213618047</v>
      </c>
      <c r="L95" s="19">
        <f t="shared" si="28"/>
        <v>1</v>
      </c>
      <c r="M95" s="19">
        <f t="shared" si="29"/>
        <v>0.02842954910088215</v>
      </c>
      <c r="N95" s="20">
        <f t="shared" si="20"/>
        <v>0.1830515213618047</v>
      </c>
      <c r="O95" s="20">
        <f t="shared" si="21"/>
        <v>0.02842954910088215</v>
      </c>
      <c r="P95" s="29">
        <f t="shared" si="22"/>
        <v>0.15462197226092253</v>
      </c>
      <c r="Q95" s="43"/>
      <c r="R95" s="44"/>
      <c r="S95" s="44"/>
      <c r="T95" s="45"/>
      <c r="U95" s="44"/>
      <c r="V95" s="43"/>
      <c r="W95" s="43"/>
      <c r="X95" s="43"/>
      <c r="Y95" s="43"/>
      <c r="Z95" s="43"/>
      <c r="AA95" s="43"/>
      <c r="AB95" s="46"/>
      <c r="AC95" s="46"/>
      <c r="AD95" s="46"/>
      <c r="AE95" s="46"/>
    </row>
    <row r="96" spans="1:31" ht="12.75">
      <c r="A96" s="16">
        <f>DATA!C102</f>
        <v>36509</v>
      </c>
      <c r="B96" s="53">
        <f>DATA!D102</f>
        <v>30.42</v>
      </c>
      <c r="C96" s="53">
        <f>DATA!E102</f>
        <v>30.8</v>
      </c>
      <c r="D96" s="53">
        <f>DATA!F102</f>
        <v>30.21</v>
      </c>
      <c r="E96" s="53">
        <f>DATA!G102</f>
        <v>30.65</v>
      </c>
      <c r="F96" s="55">
        <f>DATA!H102</f>
        <v>25709500</v>
      </c>
      <c r="G96" s="102">
        <f t="shared" si="23"/>
        <v>0.1999999999999993</v>
      </c>
      <c r="H96" s="102">
        <f t="shared" si="24"/>
        <v>-0.10000000000000142</v>
      </c>
      <c r="I96" s="18">
        <f t="shared" si="25"/>
        <v>0.1999999999999993</v>
      </c>
      <c r="J96" s="18">
        <f t="shared" si="26"/>
        <v>0</v>
      </c>
      <c r="K96" s="19">
        <f t="shared" si="27"/>
        <v>0.18517008119157902</v>
      </c>
      <c r="L96" s="19">
        <f t="shared" si="28"/>
        <v>1</v>
      </c>
      <c r="M96" s="19">
        <f t="shared" si="29"/>
        <v>0.02487585546327188</v>
      </c>
      <c r="N96" s="20">
        <f t="shared" si="20"/>
        <v>0.18517008119157902</v>
      </c>
      <c r="O96" s="20">
        <f t="shared" si="21"/>
        <v>0.02487585546327188</v>
      </c>
      <c r="P96" s="29">
        <f t="shared" si="22"/>
        <v>0.16029422572830715</v>
      </c>
      <c r="Q96" s="43"/>
      <c r="R96" s="44"/>
      <c r="S96" s="44"/>
      <c r="T96" s="45"/>
      <c r="U96" s="44"/>
      <c r="V96" s="43"/>
      <c r="W96" s="43"/>
      <c r="X96" s="43"/>
      <c r="Y96" s="43"/>
      <c r="Z96" s="43"/>
      <c r="AA96" s="43"/>
      <c r="AB96" s="46"/>
      <c r="AC96" s="46"/>
      <c r="AD96" s="46"/>
      <c r="AE96" s="46"/>
    </row>
    <row r="97" spans="1:31" ht="12.75">
      <c r="A97" s="16">
        <f>DATA!C103</f>
        <v>36510</v>
      </c>
      <c r="B97" s="53">
        <f>DATA!D103</f>
        <v>30.65</v>
      </c>
      <c r="C97" s="53">
        <f>DATA!E103</f>
        <v>30.73</v>
      </c>
      <c r="D97" s="53">
        <f>DATA!F103</f>
        <v>30.44</v>
      </c>
      <c r="E97" s="53">
        <f>DATA!G103</f>
        <v>30.73</v>
      </c>
      <c r="F97" s="55">
        <f>DATA!H103</f>
        <v>21663400</v>
      </c>
      <c r="G97" s="102">
        <f t="shared" si="23"/>
        <v>-0.07000000000000028</v>
      </c>
      <c r="H97" s="102">
        <f t="shared" si="24"/>
        <v>-0.23000000000000043</v>
      </c>
      <c r="I97" s="18">
        <f t="shared" si="25"/>
        <v>0</v>
      </c>
      <c r="J97" s="18">
        <f t="shared" si="26"/>
        <v>0</v>
      </c>
      <c r="K97" s="19">
        <f t="shared" si="27"/>
        <v>0.16202382104263163</v>
      </c>
      <c r="L97" s="19">
        <f t="shared" si="28"/>
        <v>1</v>
      </c>
      <c r="M97" s="19">
        <f t="shared" si="29"/>
        <v>0.021766373530362898</v>
      </c>
      <c r="N97" s="20">
        <f t="shared" si="20"/>
        <v>0.16202382104263163</v>
      </c>
      <c r="O97" s="20">
        <f t="shared" si="21"/>
        <v>0.021766373530362898</v>
      </c>
      <c r="P97" s="29">
        <f t="shared" si="22"/>
        <v>0.14025744751226873</v>
      </c>
      <c r="Q97" s="43"/>
      <c r="R97" s="44"/>
      <c r="S97" s="44"/>
      <c r="T97" s="45"/>
      <c r="U97" s="44"/>
      <c r="V97" s="43"/>
      <c r="W97" s="43"/>
      <c r="X97" s="43"/>
      <c r="Y97" s="43"/>
      <c r="Z97" s="43"/>
      <c r="AA97" s="43"/>
      <c r="AB97" s="46"/>
      <c r="AC97" s="46"/>
      <c r="AD97" s="46"/>
      <c r="AE97" s="46"/>
    </row>
    <row r="98" spans="1:31" ht="12.75">
      <c r="A98" s="16">
        <f>DATA!C104</f>
        <v>36511</v>
      </c>
      <c r="B98" s="53">
        <f>DATA!D104</f>
        <v>30.87</v>
      </c>
      <c r="C98" s="53">
        <f>DATA!E104</f>
        <v>30.91</v>
      </c>
      <c r="D98" s="53">
        <f>DATA!F104</f>
        <v>30.73</v>
      </c>
      <c r="E98" s="53">
        <f>DATA!G104</f>
        <v>30.85</v>
      </c>
      <c r="F98" s="55">
        <f>DATA!H104</f>
        <v>24383300</v>
      </c>
      <c r="G98" s="102">
        <f t="shared" si="23"/>
        <v>0.17999999999999972</v>
      </c>
      <c r="H98" s="102">
        <f t="shared" si="24"/>
        <v>-0.28999999999999915</v>
      </c>
      <c r="I98" s="18">
        <f t="shared" si="25"/>
        <v>0.17999999999999972</v>
      </c>
      <c r="J98" s="18">
        <f t="shared" si="26"/>
        <v>0</v>
      </c>
      <c r="K98" s="19">
        <f t="shared" si="27"/>
        <v>0.16427084341230264</v>
      </c>
      <c r="L98" s="19">
        <f t="shared" si="28"/>
        <v>1</v>
      </c>
      <c r="M98" s="19">
        <f t="shared" si="29"/>
        <v>0.019045576839067536</v>
      </c>
      <c r="N98" s="20">
        <f t="shared" si="20"/>
        <v>0.16427084341230264</v>
      </c>
      <c r="O98" s="20">
        <f t="shared" si="21"/>
        <v>0.019045576839067536</v>
      </c>
      <c r="P98" s="29">
        <f t="shared" si="22"/>
        <v>0.1452252665732351</v>
      </c>
      <c r="Q98" s="43"/>
      <c r="R98" s="44"/>
      <c r="S98" s="44"/>
      <c r="T98" s="45"/>
      <c r="U98" s="44"/>
      <c r="V98" s="43"/>
      <c r="W98" s="43"/>
      <c r="X98" s="43"/>
      <c r="Y98" s="43"/>
      <c r="Z98" s="43"/>
      <c r="AA98" s="43"/>
      <c r="AB98" s="46"/>
      <c r="AC98" s="46"/>
      <c r="AD98" s="46"/>
      <c r="AE98" s="46"/>
    </row>
    <row r="99" spans="1:31" ht="12.75">
      <c r="A99" s="16">
        <f>DATA!C105</f>
        <v>36512</v>
      </c>
      <c r="B99" s="53">
        <f>DATA!D105</f>
        <v>30.89</v>
      </c>
      <c r="C99" s="53">
        <f>DATA!E105</f>
        <v>31</v>
      </c>
      <c r="D99" s="53">
        <f>DATA!F105</f>
        <v>30.51</v>
      </c>
      <c r="E99" s="53">
        <f>DATA!G105</f>
        <v>30.89</v>
      </c>
      <c r="F99" s="55">
        <f>DATA!H105</f>
        <v>25295800</v>
      </c>
      <c r="G99" s="102">
        <f t="shared" si="23"/>
        <v>0.08999999999999986</v>
      </c>
      <c r="H99" s="102">
        <f t="shared" si="24"/>
        <v>0.21999999999999886</v>
      </c>
      <c r="I99" s="18">
        <f t="shared" si="25"/>
        <v>0</v>
      </c>
      <c r="J99" s="18">
        <f t="shared" si="26"/>
        <v>0.21999999999999886</v>
      </c>
      <c r="K99" s="19">
        <f t="shared" si="27"/>
        <v>0.1437369879857648</v>
      </c>
      <c r="L99" s="19">
        <f t="shared" si="28"/>
        <v>1</v>
      </c>
      <c r="M99" s="19">
        <f t="shared" si="29"/>
        <v>0.044164879734183954</v>
      </c>
      <c r="N99" s="20">
        <f t="shared" si="20"/>
        <v>0.1437369879857648</v>
      </c>
      <c r="O99" s="20">
        <f t="shared" si="21"/>
        <v>0.044164879734183954</v>
      </c>
      <c r="P99" s="29">
        <f t="shared" si="22"/>
        <v>0.09957210825158086</v>
      </c>
      <c r="Q99" s="43"/>
      <c r="R99" s="44"/>
      <c r="S99" s="44"/>
      <c r="T99" s="45"/>
      <c r="U99" s="44"/>
      <c r="V99" s="43"/>
      <c r="W99" s="43"/>
      <c r="X99" s="43"/>
      <c r="Y99" s="43"/>
      <c r="Z99" s="43"/>
      <c r="AA99" s="43"/>
      <c r="AB99" s="46"/>
      <c r="AC99" s="46"/>
      <c r="AD99" s="46"/>
      <c r="AE99" s="46"/>
    </row>
    <row r="100" spans="1:31" ht="12.75">
      <c r="A100" s="16">
        <f>DATA!C106</f>
        <v>36515</v>
      </c>
      <c r="B100" s="53">
        <f>DATA!D106</f>
        <v>30.8</v>
      </c>
      <c r="C100" s="53">
        <f>DATA!E106</f>
        <v>31</v>
      </c>
      <c r="D100" s="53">
        <f>DATA!F106</f>
        <v>30.73</v>
      </c>
      <c r="E100" s="53">
        <f>DATA!G106</f>
        <v>31</v>
      </c>
      <c r="F100" s="55">
        <f>DATA!H106</f>
        <v>16271500</v>
      </c>
      <c r="G100" s="102">
        <f t="shared" si="23"/>
        <v>0</v>
      </c>
      <c r="H100" s="102">
        <f t="shared" si="24"/>
        <v>-0.21999999999999886</v>
      </c>
      <c r="I100" s="18">
        <f t="shared" si="25"/>
        <v>0</v>
      </c>
      <c r="J100" s="18">
        <f t="shared" si="26"/>
        <v>0</v>
      </c>
      <c r="K100" s="19">
        <f t="shared" si="27"/>
        <v>0.1257698644875442</v>
      </c>
      <c r="L100" s="19">
        <f t="shared" si="28"/>
        <v>1</v>
      </c>
      <c r="M100" s="19">
        <f t="shared" si="29"/>
        <v>0.03864426976741096</v>
      </c>
      <c r="N100" s="20">
        <f t="shared" si="20"/>
        <v>0.1257698644875442</v>
      </c>
      <c r="O100" s="20">
        <f t="shared" si="21"/>
        <v>0.03864426976741096</v>
      </c>
      <c r="P100" s="29">
        <f t="shared" si="22"/>
        <v>0.08712559472013325</v>
      </c>
      <c r="Q100" s="43"/>
      <c r="R100" s="44"/>
      <c r="S100" s="44"/>
      <c r="T100" s="45"/>
      <c r="U100" s="44"/>
      <c r="V100" s="43"/>
      <c r="W100" s="43"/>
      <c r="X100" s="43"/>
      <c r="Y100" s="43"/>
      <c r="Z100" s="43"/>
      <c r="AA100" s="43"/>
      <c r="AB100" s="46"/>
      <c r="AC100" s="46"/>
      <c r="AD100" s="46"/>
      <c r="AE100" s="46"/>
    </row>
    <row r="101" spans="1:31" ht="12.75">
      <c r="A101" s="16">
        <f>DATA!C107</f>
        <v>36516</v>
      </c>
      <c r="B101" s="53">
        <f>DATA!D107</f>
        <v>30.95</v>
      </c>
      <c r="C101" s="53">
        <f>DATA!E107</f>
        <v>31.29</v>
      </c>
      <c r="D101" s="53">
        <f>DATA!F107</f>
        <v>30.91</v>
      </c>
      <c r="E101" s="53">
        <f>DATA!G107</f>
        <v>31.1</v>
      </c>
      <c r="F101" s="55">
        <f>DATA!H107</f>
        <v>15449100</v>
      </c>
      <c r="G101" s="102">
        <f t="shared" si="23"/>
        <v>0.28999999999999915</v>
      </c>
      <c r="H101" s="102">
        <f t="shared" si="24"/>
        <v>-0.17999999999999972</v>
      </c>
      <c r="I101" s="18">
        <f t="shared" si="25"/>
        <v>0.28999999999999915</v>
      </c>
      <c r="J101" s="18">
        <f t="shared" si="26"/>
        <v>0</v>
      </c>
      <c r="K101" s="19">
        <f t="shared" si="27"/>
        <v>0.14629863142660107</v>
      </c>
      <c r="L101" s="19">
        <f t="shared" si="28"/>
        <v>1</v>
      </c>
      <c r="M101" s="19">
        <f t="shared" si="29"/>
        <v>0.03381373604648459</v>
      </c>
      <c r="N101" s="20">
        <f t="shared" si="20"/>
        <v>0.14629863142660107</v>
      </c>
      <c r="O101" s="20">
        <f t="shared" si="21"/>
        <v>0.03381373604648459</v>
      </c>
      <c r="P101" s="29">
        <f t="shared" si="22"/>
        <v>0.11248489538011648</v>
      </c>
      <c r="Q101" s="43"/>
      <c r="R101" s="44"/>
      <c r="S101" s="44"/>
      <c r="T101" s="45"/>
      <c r="U101" s="44"/>
      <c r="V101" s="43"/>
      <c r="W101" s="43"/>
      <c r="X101" s="43"/>
      <c r="Y101" s="43"/>
      <c r="Z101" s="43"/>
      <c r="AA101" s="43"/>
      <c r="AB101" s="46"/>
      <c r="AC101" s="46"/>
      <c r="AD101" s="46"/>
      <c r="AE101" s="46"/>
    </row>
    <row r="102" spans="1:31" ht="12.75">
      <c r="A102" s="16">
        <f>DATA!C108</f>
        <v>36517</v>
      </c>
      <c r="B102" s="53">
        <f>DATA!D108</f>
        <v>31.05</v>
      </c>
      <c r="C102" s="53">
        <f>DATA!E108</f>
        <v>31.06</v>
      </c>
      <c r="D102" s="53">
        <f>DATA!F108</f>
        <v>30.79</v>
      </c>
      <c r="E102" s="53">
        <f>DATA!G108</f>
        <v>30.9</v>
      </c>
      <c r="F102" s="55">
        <f>DATA!H108</f>
        <v>5805500</v>
      </c>
      <c r="G102" s="102">
        <f t="shared" si="23"/>
        <v>-0.23000000000000043</v>
      </c>
      <c r="H102" s="102">
        <f t="shared" si="24"/>
        <v>0.120000000000001</v>
      </c>
      <c r="I102" s="18">
        <f t="shared" si="25"/>
        <v>0</v>
      </c>
      <c r="J102" s="18">
        <f t="shared" si="26"/>
        <v>0.120000000000001</v>
      </c>
      <c r="K102" s="19">
        <f t="shared" si="27"/>
        <v>0.12801130249827594</v>
      </c>
      <c r="L102" s="19">
        <f t="shared" si="28"/>
        <v>1</v>
      </c>
      <c r="M102" s="19">
        <f t="shared" si="29"/>
        <v>0.04458701904067414</v>
      </c>
      <c r="N102" s="20">
        <f t="shared" si="20"/>
        <v>0.12801130249827594</v>
      </c>
      <c r="O102" s="20">
        <f t="shared" si="21"/>
        <v>0.04458701904067414</v>
      </c>
      <c r="P102" s="29">
        <f t="shared" si="22"/>
        <v>0.0834242834576018</v>
      </c>
      <c r="Q102" s="43"/>
      <c r="R102" s="44"/>
      <c r="S102" s="44"/>
      <c r="T102" s="45"/>
      <c r="U102" s="44"/>
      <c r="V102" s="43"/>
      <c r="W102" s="43"/>
      <c r="X102" s="43"/>
      <c r="Y102" s="43"/>
      <c r="Z102" s="43"/>
      <c r="AA102" s="43"/>
      <c r="AB102" s="46"/>
      <c r="AC102" s="46"/>
      <c r="AD102" s="46"/>
      <c r="AE102" s="46"/>
    </row>
    <row r="103" spans="1:31" ht="12.75">
      <c r="A103" s="16">
        <f>DATA!C109</f>
        <v>36519</v>
      </c>
      <c r="B103" s="53">
        <f>DATA!D109</f>
        <v>30.89</v>
      </c>
      <c r="C103" s="53">
        <f>DATA!E109</f>
        <v>30.97</v>
      </c>
      <c r="D103" s="53">
        <f>DATA!F109</f>
        <v>30.7</v>
      </c>
      <c r="E103" s="53">
        <f>DATA!G109</f>
        <v>30.72</v>
      </c>
      <c r="F103" s="55">
        <f>DATA!H109</f>
        <v>5089000</v>
      </c>
      <c r="G103" s="102">
        <f t="shared" si="23"/>
        <v>-0.08999999999999986</v>
      </c>
      <c r="H103" s="102">
        <f t="shared" si="24"/>
        <v>0.08999999999999986</v>
      </c>
      <c r="I103" s="18">
        <f t="shared" si="25"/>
        <v>0</v>
      </c>
      <c r="J103" s="18">
        <f t="shared" si="26"/>
        <v>0.08999999999999986</v>
      </c>
      <c r="K103" s="19">
        <f t="shared" si="27"/>
        <v>0.11200988968599145</v>
      </c>
      <c r="L103" s="19">
        <f t="shared" si="28"/>
        <v>1</v>
      </c>
      <c r="M103" s="19">
        <f t="shared" si="29"/>
        <v>0.05026364166058986</v>
      </c>
      <c r="N103" s="20">
        <f t="shared" si="20"/>
        <v>0.11200988968599145</v>
      </c>
      <c r="O103" s="20">
        <f t="shared" si="21"/>
        <v>0.05026364166058986</v>
      </c>
      <c r="P103" s="29">
        <f t="shared" si="22"/>
        <v>0.06174624802540159</v>
      </c>
      <c r="Q103" s="43"/>
      <c r="R103" s="44"/>
      <c r="S103" s="44"/>
      <c r="T103" s="45"/>
      <c r="U103" s="44"/>
      <c r="V103" s="43"/>
      <c r="W103" s="43"/>
      <c r="X103" s="43"/>
      <c r="Y103" s="43"/>
      <c r="Z103" s="43"/>
      <c r="AA103" s="43"/>
      <c r="AB103" s="46"/>
      <c r="AC103" s="46"/>
      <c r="AD103" s="46"/>
      <c r="AE103" s="46"/>
    </row>
    <row r="104" spans="1:31" ht="12.75">
      <c r="A104" s="16">
        <f>DATA!C110</f>
        <v>36522</v>
      </c>
      <c r="B104" s="53">
        <f>DATA!D110</f>
        <v>30.7</v>
      </c>
      <c r="C104" s="53">
        <f>DATA!E110</f>
        <v>30.83</v>
      </c>
      <c r="D104" s="53">
        <f>DATA!F110</f>
        <v>30.52</v>
      </c>
      <c r="E104" s="53">
        <f>DATA!G110</f>
        <v>30.83</v>
      </c>
      <c r="F104" s="55">
        <f>DATA!H110</f>
        <v>16634500</v>
      </c>
      <c r="G104" s="102">
        <f t="shared" si="23"/>
        <v>-0.14000000000000057</v>
      </c>
      <c r="H104" s="102">
        <f t="shared" si="24"/>
        <v>0.17999999999999972</v>
      </c>
      <c r="I104" s="18">
        <f t="shared" si="25"/>
        <v>0</v>
      </c>
      <c r="J104" s="18">
        <f t="shared" si="26"/>
        <v>0.17999999999999972</v>
      </c>
      <c r="K104" s="19">
        <f t="shared" si="27"/>
        <v>0.09800865347524251</v>
      </c>
      <c r="L104" s="19">
        <f t="shared" si="28"/>
        <v>1</v>
      </c>
      <c r="M104" s="19">
        <f t="shared" si="29"/>
        <v>0.0664806864530161</v>
      </c>
      <c r="N104" s="20">
        <f t="shared" si="20"/>
        <v>0.09800865347524251</v>
      </c>
      <c r="O104" s="20">
        <f t="shared" si="21"/>
        <v>0.0664806864530161</v>
      </c>
      <c r="P104" s="29">
        <f t="shared" si="22"/>
        <v>0.03152796702222642</v>
      </c>
      <c r="Q104" s="43"/>
      <c r="R104" s="44"/>
      <c r="S104" s="44"/>
      <c r="T104" s="45"/>
      <c r="U104" s="44"/>
      <c r="V104" s="43"/>
      <c r="W104" s="43"/>
      <c r="X104" s="43"/>
      <c r="Y104" s="43"/>
      <c r="Z104" s="43"/>
      <c r="AA104" s="43"/>
      <c r="AB104" s="46"/>
      <c r="AC104" s="46"/>
      <c r="AD104" s="46"/>
      <c r="AE104" s="46"/>
    </row>
    <row r="105" spans="1:31" ht="12.75">
      <c r="A105" s="16">
        <f>DATA!C111</f>
        <v>36523</v>
      </c>
      <c r="B105" s="53">
        <f>DATA!D111</f>
        <v>30.83</v>
      </c>
      <c r="C105" s="53">
        <f>DATA!E111</f>
        <v>30.86</v>
      </c>
      <c r="D105" s="53">
        <f>DATA!F111</f>
        <v>30.58</v>
      </c>
      <c r="E105" s="53">
        <f>DATA!G111</f>
        <v>30.72</v>
      </c>
      <c r="F105" s="55">
        <f>DATA!H111</f>
        <v>14046300</v>
      </c>
      <c r="G105" s="102">
        <f t="shared" si="23"/>
        <v>0.030000000000001137</v>
      </c>
      <c r="H105" s="102">
        <f t="shared" si="24"/>
        <v>-0.05999999999999872</v>
      </c>
      <c r="I105" s="18">
        <f t="shared" si="25"/>
        <v>0.030000000000001137</v>
      </c>
      <c r="J105" s="18">
        <f t="shared" si="26"/>
        <v>0</v>
      </c>
      <c r="K105" s="19">
        <f t="shared" si="27"/>
        <v>0.08950757179083735</v>
      </c>
      <c r="L105" s="19">
        <f t="shared" si="28"/>
        <v>1</v>
      </c>
      <c r="M105" s="19">
        <f t="shared" si="29"/>
        <v>0.058170600646389084</v>
      </c>
      <c r="N105" s="20">
        <f t="shared" si="20"/>
        <v>0.08950757179083735</v>
      </c>
      <c r="O105" s="20">
        <f t="shared" si="21"/>
        <v>0.058170600646389084</v>
      </c>
      <c r="P105" s="29">
        <f t="shared" si="22"/>
        <v>0.031336971144448264</v>
      </c>
      <c r="Q105" s="43"/>
      <c r="R105" s="44"/>
      <c r="S105" s="44"/>
      <c r="T105" s="45"/>
      <c r="U105" s="44"/>
      <c r="V105" s="43"/>
      <c r="W105" s="43"/>
      <c r="X105" s="43"/>
      <c r="Y105" s="43"/>
      <c r="Z105" s="43"/>
      <c r="AA105" s="43"/>
      <c r="AB105" s="46"/>
      <c r="AC105" s="46"/>
      <c r="AD105" s="46"/>
      <c r="AE105" s="46"/>
    </row>
    <row r="106" spans="1:31" ht="12.75">
      <c r="A106" s="16">
        <f>DATA!C112</f>
        <v>36524</v>
      </c>
      <c r="B106" s="53">
        <f>DATA!D112</f>
        <v>30.63</v>
      </c>
      <c r="C106" s="53">
        <f>DATA!E112</f>
        <v>30.98</v>
      </c>
      <c r="D106" s="53">
        <f>DATA!F112</f>
        <v>30.58</v>
      </c>
      <c r="E106" s="53">
        <f>DATA!G112</f>
        <v>30.98</v>
      </c>
      <c r="F106" s="55">
        <f>DATA!H112</f>
        <v>16831900</v>
      </c>
      <c r="G106" s="102">
        <f t="shared" si="23"/>
        <v>0.120000000000001</v>
      </c>
      <c r="H106" s="102">
        <f t="shared" si="24"/>
        <v>0</v>
      </c>
      <c r="I106" s="18">
        <f t="shared" si="25"/>
        <v>0.120000000000001</v>
      </c>
      <c r="J106" s="18">
        <f t="shared" si="26"/>
        <v>0</v>
      </c>
      <c r="K106" s="19">
        <f t="shared" si="27"/>
        <v>0.0933191253169828</v>
      </c>
      <c r="L106" s="19">
        <f t="shared" si="28"/>
        <v>1</v>
      </c>
      <c r="M106" s="19">
        <f t="shared" si="29"/>
        <v>0.05089927556559045</v>
      </c>
      <c r="N106" s="20">
        <f t="shared" si="20"/>
        <v>0.0933191253169828</v>
      </c>
      <c r="O106" s="20">
        <f t="shared" si="21"/>
        <v>0.05089927556559045</v>
      </c>
      <c r="P106" s="29">
        <f t="shared" si="22"/>
        <v>0.042419849751392354</v>
      </c>
      <c r="Q106" s="43"/>
      <c r="R106" s="44"/>
      <c r="S106" s="44"/>
      <c r="T106" s="45"/>
      <c r="U106" s="44"/>
      <c r="V106" s="43"/>
      <c r="W106" s="43"/>
      <c r="X106" s="43"/>
      <c r="Y106" s="43"/>
      <c r="Z106" s="43"/>
      <c r="AA106" s="43"/>
      <c r="AB106" s="46"/>
      <c r="AC106" s="46"/>
      <c r="AD106" s="46"/>
      <c r="AE106" s="46"/>
    </row>
    <row r="107" spans="1:31" ht="12.75">
      <c r="A107" s="16">
        <f>DATA!C113</f>
        <v>36526</v>
      </c>
      <c r="B107" s="53">
        <f>DATA!D113</f>
        <v>31</v>
      </c>
      <c r="C107" s="53">
        <f>DATA!E113</f>
        <v>31.58</v>
      </c>
      <c r="D107" s="53">
        <f>DATA!F113</f>
        <v>30.92</v>
      </c>
      <c r="E107" s="53">
        <f>DATA!G113</f>
        <v>31.12</v>
      </c>
      <c r="F107" s="55">
        <f>DATA!H113</f>
        <v>18338500</v>
      </c>
      <c r="G107" s="102">
        <f t="shared" si="23"/>
        <v>0.5999999999999979</v>
      </c>
      <c r="H107" s="102">
        <f t="shared" si="24"/>
        <v>-0.3400000000000034</v>
      </c>
      <c r="I107" s="18">
        <f t="shared" si="25"/>
        <v>0.5999999999999979</v>
      </c>
      <c r="J107" s="18">
        <f t="shared" si="26"/>
        <v>0</v>
      </c>
      <c r="K107" s="19">
        <f t="shared" si="27"/>
        <v>0.15665423465235967</v>
      </c>
      <c r="L107" s="19">
        <f t="shared" si="28"/>
        <v>1</v>
      </c>
      <c r="M107" s="19">
        <f t="shared" si="29"/>
        <v>0.04453686611989165</v>
      </c>
      <c r="N107" s="20">
        <f t="shared" si="20"/>
        <v>0.15665423465235967</v>
      </c>
      <c r="O107" s="20">
        <f t="shared" si="21"/>
        <v>0.04453686611989165</v>
      </c>
      <c r="P107" s="29">
        <f t="shared" si="22"/>
        <v>0.11211736853246802</v>
      </c>
      <c r="Q107" s="43"/>
      <c r="R107" s="44"/>
      <c r="S107" s="44"/>
      <c r="T107" s="45"/>
      <c r="U107" s="44"/>
      <c r="V107" s="43"/>
      <c r="W107" s="43"/>
      <c r="X107" s="43"/>
      <c r="Y107" s="43"/>
      <c r="Z107" s="43"/>
      <c r="AA107" s="43"/>
      <c r="AB107" s="46"/>
      <c r="AC107" s="46"/>
      <c r="AD107" s="46"/>
      <c r="AE107" s="46"/>
    </row>
    <row r="108" spans="1:31" ht="12.75">
      <c r="A108" s="16">
        <f>DATA!C114</f>
        <v>36529</v>
      </c>
      <c r="B108" s="53">
        <f>DATA!D114</f>
        <v>31.24</v>
      </c>
      <c r="C108" s="53">
        <f>DATA!E114</f>
        <v>31.58</v>
      </c>
      <c r="D108" s="53">
        <f>DATA!F114</f>
        <v>31.11</v>
      </c>
      <c r="E108" s="53">
        <f>DATA!G114</f>
        <v>31.58</v>
      </c>
      <c r="F108" s="55">
        <f>DATA!H114</f>
        <v>19598900</v>
      </c>
      <c r="G108" s="102">
        <f t="shared" si="23"/>
        <v>0</v>
      </c>
      <c r="H108" s="102">
        <f t="shared" si="24"/>
        <v>-0.18999999999999773</v>
      </c>
      <c r="I108" s="18">
        <f t="shared" si="25"/>
        <v>0</v>
      </c>
      <c r="J108" s="18">
        <f t="shared" si="26"/>
        <v>0</v>
      </c>
      <c r="K108" s="19">
        <f t="shared" si="27"/>
        <v>0.13707245532081472</v>
      </c>
      <c r="L108" s="19">
        <f t="shared" si="28"/>
        <v>1</v>
      </c>
      <c r="M108" s="19">
        <f t="shared" si="29"/>
        <v>0.03896975785490519</v>
      </c>
      <c r="N108" s="20">
        <f t="shared" si="20"/>
        <v>0.13707245532081472</v>
      </c>
      <c r="O108" s="20">
        <f t="shared" si="21"/>
        <v>0.03896975785490519</v>
      </c>
      <c r="P108" s="29">
        <f t="shared" si="22"/>
        <v>0.09810269746590952</v>
      </c>
      <c r="Q108" s="43"/>
      <c r="R108" s="44"/>
      <c r="S108" s="44"/>
      <c r="T108" s="45"/>
      <c r="U108" s="44"/>
      <c r="V108" s="43"/>
      <c r="W108" s="43"/>
      <c r="X108" s="43"/>
      <c r="Y108" s="43"/>
      <c r="Z108" s="43"/>
      <c r="AA108" s="43"/>
      <c r="AB108" s="46"/>
      <c r="AC108" s="46"/>
      <c r="AD108" s="46"/>
      <c r="AE108" s="46"/>
    </row>
    <row r="109" spans="1:31" ht="12.75">
      <c r="A109" s="16">
        <f>DATA!C115</f>
        <v>36530</v>
      </c>
      <c r="B109" s="53">
        <f>DATA!D115</f>
        <v>31.42</v>
      </c>
      <c r="C109" s="53">
        <f>DATA!E115</f>
        <v>31.53</v>
      </c>
      <c r="D109" s="53">
        <f>DATA!F115</f>
        <v>31.2</v>
      </c>
      <c r="E109" s="53">
        <f>DATA!G115</f>
        <v>31.37</v>
      </c>
      <c r="F109" s="55">
        <f>DATA!H115</f>
        <v>16464000</v>
      </c>
      <c r="G109" s="102">
        <f t="shared" si="23"/>
        <v>-0.04999999999999716</v>
      </c>
      <c r="H109" s="102">
        <f t="shared" si="24"/>
        <v>-0.08999999999999986</v>
      </c>
      <c r="I109" s="18">
        <f t="shared" si="25"/>
        <v>0</v>
      </c>
      <c r="J109" s="18">
        <f t="shared" si="26"/>
        <v>0</v>
      </c>
      <c r="K109" s="19">
        <f t="shared" si="27"/>
        <v>0.11993839840571288</v>
      </c>
      <c r="L109" s="19">
        <f t="shared" si="28"/>
        <v>1</v>
      </c>
      <c r="M109" s="19">
        <f t="shared" si="29"/>
        <v>0.03409853812304204</v>
      </c>
      <c r="N109" s="20">
        <f t="shared" si="20"/>
        <v>0.11993839840571288</v>
      </c>
      <c r="O109" s="20">
        <f t="shared" si="21"/>
        <v>0.03409853812304204</v>
      </c>
      <c r="P109" s="29">
        <f t="shared" si="22"/>
        <v>0.08583986028267085</v>
      </c>
      <c r="Q109" s="43"/>
      <c r="R109" s="44"/>
      <c r="S109" s="44"/>
      <c r="T109" s="45"/>
      <c r="U109" s="44"/>
      <c r="V109" s="43"/>
      <c r="W109" s="43"/>
      <c r="X109" s="43"/>
      <c r="Y109" s="43"/>
      <c r="Z109" s="43"/>
      <c r="AA109" s="43"/>
      <c r="AB109" s="46"/>
      <c r="AC109" s="46"/>
      <c r="AD109" s="46"/>
      <c r="AE109" s="46"/>
    </row>
    <row r="110" spans="1:31" ht="12.75">
      <c r="A110" s="16">
        <f>DATA!C116</f>
        <v>36531</v>
      </c>
      <c r="B110" s="53">
        <f>DATA!D116</f>
        <v>31.35</v>
      </c>
      <c r="C110" s="53">
        <f>DATA!E116</f>
        <v>31.68</v>
      </c>
      <c r="D110" s="53">
        <f>DATA!F116</f>
        <v>31.16</v>
      </c>
      <c r="E110" s="53">
        <f>DATA!G116</f>
        <v>31.68</v>
      </c>
      <c r="F110" s="55">
        <f>DATA!H116</f>
        <v>18573600</v>
      </c>
      <c r="G110" s="102">
        <f t="shared" si="23"/>
        <v>0.14999999999999858</v>
      </c>
      <c r="H110" s="102">
        <f t="shared" si="24"/>
        <v>0.03999999999999915</v>
      </c>
      <c r="I110" s="18">
        <f t="shared" si="25"/>
        <v>0.14999999999999858</v>
      </c>
      <c r="J110" s="18">
        <f t="shared" si="26"/>
        <v>0</v>
      </c>
      <c r="K110" s="19">
        <f t="shared" si="27"/>
        <v>0.1236960986049986</v>
      </c>
      <c r="L110" s="19">
        <f t="shared" si="28"/>
        <v>1</v>
      </c>
      <c r="M110" s="19">
        <f t="shared" si="29"/>
        <v>0.029836220857661785</v>
      </c>
      <c r="N110" s="20">
        <f t="shared" si="20"/>
        <v>0.1236960986049986</v>
      </c>
      <c r="O110" s="20">
        <f t="shared" si="21"/>
        <v>0.029836220857661785</v>
      </c>
      <c r="P110" s="29">
        <f t="shared" si="22"/>
        <v>0.09385987774733681</v>
      </c>
      <c r="Q110" s="43"/>
      <c r="R110" s="44"/>
      <c r="S110" s="44"/>
      <c r="T110" s="45"/>
      <c r="U110" s="44"/>
      <c r="V110" s="43"/>
      <c r="W110" s="43"/>
      <c r="X110" s="43"/>
      <c r="Y110" s="43"/>
      <c r="Z110" s="43"/>
      <c r="AA110" s="43"/>
      <c r="AB110" s="46"/>
      <c r="AC110" s="46"/>
      <c r="AD110" s="46"/>
      <c r="AE110" s="46"/>
    </row>
    <row r="111" spans="1:31" ht="12.75">
      <c r="A111" s="16">
        <f>DATA!C117</f>
        <v>36532</v>
      </c>
      <c r="B111" s="53">
        <f>DATA!D117</f>
        <v>31.86</v>
      </c>
      <c r="C111" s="53">
        <f>DATA!E117</f>
        <v>32.25</v>
      </c>
      <c r="D111" s="53">
        <f>DATA!F117</f>
        <v>31.67</v>
      </c>
      <c r="E111" s="53">
        <f>DATA!G117</f>
        <v>32.25</v>
      </c>
      <c r="F111" s="55">
        <f>DATA!H117</f>
        <v>27010800</v>
      </c>
      <c r="G111" s="102">
        <f t="shared" si="23"/>
        <v>0.5700000000000003</v>
      </c>
      <c r="H111" s="102">
        <f t="shared" si="24"/>
        <v>-0.5100000000000016</v>
      </c>
      <c r="I111" s="18">
        <f t="shared" si="25"/>
        <v>0.5700000000000003</v>
      </c>
      <c r="J111" s="18">
        <f t="shared" si="26"/>
        <v>0</v>
      </c>
      <c r="K111" s="19">
        <f t="shared" si="27"/>
        <v>0.1794840862793738</v>
      </c>
      <c r="L111" s="19">
        <f t="shared" si="28"/>
        <v>1</v>
      </c>
      <c r="M111" s="19">
        <f t="shared" si="29"/>
        <v>0.02610669325045406</v>
      </c>
      <c r="N111" s="20">
        <f t="shared" si="20"/>
        <v>0.1794840862793738</v>
      </c>
      <c r="O111" s="20">
        <f t="shared" si="21"/>
        <v>0.02610669325045406</v>
      </c>
      <c r="P111" s="29">
        <f t="shared" si="22"/>
        <v>0.15337739302891973</v>
      </c>
      <c r="Q111" s="43"/>
      <c r="R111" s="44"/>
      <c r="S111" s="44"/>
      <c r="T111" s="45"/>
      <c r="U111" s="44"/>
      <c r="V111" s="43"/>
      <c r="W111" s="43"/>
      <c r="X111" s="43"/>
      <c r="Y111" s="43"/>
      <c r="Z111" s="43"/>
      <c r="AA111" s="43"/>
      <c r="AB111" s="46"/>
      <c r="AC111" s="46"/>
      <c r="AD111" s="46"/>
      <c r="AE111" s="46"/>
    </row>
    <row r="112" spans="1:31" ht="12.75">
      <c r="A112" s="16">
        <f>DATA!C118</f>
        <v>36533</v>
      </c>
      <c r="B112" s="53">
        <f>DATA!D118</f>
        <v>31.65</v>
      </c>
      <c r="C112" s="53">
        <f>DATA!E118</f>
        <v>32.19</v>
      </c>
      <c r="D112" s="53">
        <f>DATA!F118</f>
        <v>31.65</v>
      </c>
      <c r="E112" s="53">
        <f>DATA!G118</f>
        <v>31.8</v>
      </c>
      <c r="F112" s="55">
        <f>DATA!H118</f>
        <v>24000200</v>
      </c>
      <c r="G112" s="102">
        <f t="shared" si="23"/>
        <v>-0.060000000000002274</v>
      </c>
      <c r="H112" s="102">
        <f t="shared" si="24"/>
        <v>0.020000000000003126</v>
      </c>
      <c r="I112" s="18">
        <f t="shared" si="25"/>
        <v>0</v>
      </c>
      <c r="J112" s="18">
        <f t="shared" si="26"/>
        <v>0.020000000000003126</v>
      </c>
      <c r="K112" s="19">
        <f t="shared" si="27"/>
        <v>0.15704857549445206</v>
      </c>
      <c r="L112" s="19">
        <f t="shared" si="28"/>
        <v>1</v>
      </c>
      <c r="M112" s="19">
        <f t="shared" si="29"/>
        <v>0.025343356594147694</v>
      </c>
      <c r="N112" s="20">
        <f t="shared" si="20"/>
        <v>0.15704857549445206</v>
      </c>
      <c r="O112" s="20">
        <f t="shared" si="21"/>
        <v>0.025343356594147694</v>
      </c>
      <c r="P112" s="29">
        <f t="shared" si="22"/>
        <v>0.13170521890030437</v>
      </c>
      <c r="Q112" s="43"/>
      <c r="R112" s="44"/>
      <c r="S112" s="44"/>
      <c r="T112" s="45"/>
      <c r="U112" s="44"/>
      <c r="V112" s="43"/>
      <c r="W112" s="43"/>
      <c r="X112" s="43"/>
      <c r="Y112" s="43"/>
      <c r="Z112" s="43"/>
      <c r="AA112" s="43"/>
      <c r="AB112" s="46"/>
      <c r="AC112" s="46"/>
      <c r="AD112" s="46"/>
      <c r="AE112" s="46"/>
    </row>
    <row r="113" spans="1:31" ht="12.75">
      <c r="A113" s="16">
        <f>DATA!C119</f>
        <v>36536</v>
      </c>
      <c r="B113" s="53">
        <f>DATA!D119</f>
        <v>31.95</v>
      </c>
      <c r="C113" s="53">
        <f>DATA!E119</f>
        <v>32.1</v>
      </c>
      <c r="D113" s="53">
        <f>DATA!F119</f>
        <v>31.92</v>
      </c>
      <c r="E113" s="53">
        <f>DATA!G119</f>
        <v>32.09</v>
      </c>
      <c r="F113" s="55">
        <f>DATA!H119</f>
        <v>18626300</v>
      </c>
      <c r="G113" s="102">
        <f t="shared" si="23"/>
        <v>-0.0899999999999963</v>
      </c>
      <c r="H113" s="102">
        <f t="shared" si="24"/>
        <v>-0.2700000000000031</v>
      </c>
      <c r="I113" s="18">
        <f t="shared" si="25"/>
        <v>0</v>
      </c>
      <c r="J113" s="18">
        <f t="shared" si="26"/>
        <v>0</v>
      </c>
      <c r="K113" s="19">
        <f t="shared" si="27"/>
        <v>0.13741750355764554</v>
      </c>
      <c r="L113" s="19">
        <f t="shared" si="28"/>
        <v>1</v>
      </c>
      <c r="M113" s="19">
        <f t="shared" si="29"/>
        <v>0.022175437019879233</v>
      </c>
      <c r="N113" s="20">
        <f t="shared" si="20"/>
        <v>0.13741750355764554</v>
      </c>
      <c r="O113" s="20">
        <f t="shared" si="21"/>
        <v>0.022175437019879233</v>
      </c>
      <c r="P113" s="29">
        <f t="shared" si="22"/>
        <v>0.11524206653776631</v>
      </c>
      <c r="Q113" s="43"/>
      <c r="R113" s="44"/>
      <c r="S113" s="44"/>
      <c r="T113" s="45"/>
      <c r="U113" s="44"/>
      <c r="V113" s="43"/>
      <c r="W113" s="43"/>
      <c r="X113" s="43"/>
      <c r="Y113" s="43"/>
      <c r="Z113" s="43"/>
      <c r="AA113" s="43"/>
      <c r="AB113" s="46"/>
      <c r="AC113" s="46"/>
      <c r="AD113" s="46"/>
      <c r="AE113" s="46"/>
    </row>
    <row r="114" spans="1:31" ht="12.75">
      <c r="A114" s="16">
        <f>DATA!C120</f>
        <v>36537</v>
      </c>
      <c r="B114" s="53">
        <f>DATA!D120</f>
        <v>32.01</v>
      </c>
      <c r="C114" s="53">
        <f>DATA!E120</f>
        <v>32.13</v>
      </c>
      <c r="D114" s="53">
        <f>DATA!F120</f>
        <v>31.36</v>
      </c>
      <c r="E114" s="53">
        <f>DATA!G120</f>
        <v>31.61</v>
      </c>
      <c r="F114" s="55">
        <f>DATA!H120</f>
        <v>26726300</v>
      </c>
      <c r="G114" s="102">
        <f t="shared" si="23"/>
        <v>0.030000000000001137</v>
      </c>
      <c r="H114" s="102">
        <f t="shared" si="24"/>
        <v>0.5600000000000023</v>
      </c>
      <c r="I114" s="18">
        <f t="shared" si="25"/>
        <v>0</v>
      </c>
      <c r="J114" s="18">
        <f t="shared" si="26"/>
        <v>0.5600000000000023</v>
      </c>
      <c r="K114" s="19">
        <f t="shared" si="27"/>
        <v>0.12024031561293985</v>
      </c>
      <c r="L114" s="19">
        <f t="shared" si="28"/>
        <v>1</v>
      </c>
      <c r="M114" s="19">
        <f t="shared" si="29"/>
        <v>0.08940350739239461</v>
      </c>
      <c r="N114" s="20">
        <f t="shared" si="20"/>
        <v>0.12024031561293985</v>
      </c>
      <c r="O114" s="20">
        <f t="shared" si="21"/>
        <v>0.08940350739239461</v>
      </c>
      <c r="P114" s="29">
        <f t="shared" si="22"/>
        <v>0.030836808220545242</v>
      </c>
      <c r="Q114" s="43"/>
      <c r="R114" s="44"/>
      <c r="S114" s="44"/>
      <c r="T114" s="45"/>
      <c r="U114" s="44"/>
      <c r="V114" s="43"/>
      <c r="W114" s="43"/>
      <c r="X114" s="43"/>
      <c r="Y114" s="43"/>
      <c r="Z114" s="43"/>
      <c r="AA114" s="43"/>
      <c r="AB114" s="46"/>
      <c r="AC114" s="46"/>
      <c r="AD114" s="46"/>
      <c r="AE114" s="46"/>
    </row>
    <row r="115" spans="1:31" ht="12.75">
      <c r="A115" s="16">
        <f>DATA!C121</f>
        <v>36538</v>
      </c>
      <c r="B115" s="53">
        <f>DATA!D121</f>
        <v>31.79</v>
      </c>
      <c r="C115" s="53">
        <f>DATA!E121</f>
        <v>32.04</v>
      </c>
      <c r="D115" s="53">
        <f>DATA!F121</f>
        <v>31.53</v>
      </c>
      <c r="E115" s="53">
        <f>DATA!G121</f>
        <v>32</v>
      </c>
      <c r="F115" s="55">
        <f>DATA!H121</f>
        <v>16448300</v>
      </c>
      <c r="G115" s="102">
        <f t="shared" si="23"/>
        <v>-0.09000000000000341</v>
      </c>
      <c r="H115" s="102">
        <f t="shared" si="24"/>
        <v>-0.1700000000000017</v>
      </c>
      <c r="I115" s="18">
        <f t="shared" si="25"/>
        <v>0</v>
      </c>
      <c r="J115" s="18">
        <f t="shared" si="26"/>
        <v>0</v>
      </c>
      <c r="K115" s="19">
        <f t="shared" si="27"/>
        <v>0.10521027616132236</v>
      </c>
      <c r="L115" s="19">
        <f t="shared" si="28"/>
        <v>1</v>
      </c>
      <c r="M115" s="19">
        <f t="shared" si="29"/>
        <v>0.07822806896834528</v>
      </c>
      <c r="N115" s="20">
        <f t="shared" si="20"/>
        <v>0.10521027616132236</v>
      </c>
      <c r="O115" s="20">
        <f t="shared" si="21"/>
        <v>0.07822806896834528</v>
      </c>
      <c r="P115" s="29">
        <f t="shared" si="22"/>
        <v>0.026982207192977087</v>
      </c>
      <c r="Q115" s="43"/>
      <c r="R115" s="44"/>
      <c r="S115" s="44"/>
      <c r="T115" s="45"/>
      <c r="U115" s="44"/>
      <c r="V115" s="43"/>
      <c r="W115" s="43"/>
      <c r="X115" s="43"/>
      <c r="Y115" s="43"/>
      <c r="Z115" s="43"/>
      <c r="AA115" s="43"/>
      <c r="AB115" s="46"/>
      <c r="AC115" s="46"/>
      <c r="AD115" s="46"/>
      <c r="AE115" s="46"/>
    </row>
    <row r="116" spans="1:31" ht="12.75">
      <c r="A116" s="16">
        <f>DATA!C122</f>
        <v>36539</v>
      </c>
      <c r="B116" s="53">
        <f>DATA!D122</f>
        <v>32.07</v>
      </c>
      <c r="C116" s="53">
        <f>DATA!E122</f>
        <v>32.15</v>
      </c>
      <c r="D116" s="53">
        <f>DATA!F122</f>
        <v>31.65</v>
      </c>
      <c r="E116" s="53">
        <f>DATA!G122</f>
        <v>32</v>
      </c>
      <c r="F116" s="55">
        <f>DATA!H122</f>
        <v>19820000</v>
      </c>
      <c r="G116" s="102">
        <f t="shared" si="23"/>
        <v>0.10999999999999943</v>
      </c>
      <c r="H116" s="102">
        <f t="shared" si="24"/>
        <v>-0.11999999999999744</v>
      </c>
      <c r="I116" s="18">
        <f t="shared" si="25"/>
        <v>0.10999999999999943</v>
      </c>
      <c r="J116" s="18">
        <f t="shared" si="26"/>
        <v>0</v>
      </c>
      <c r="K116" s="19">
        <f t="shared" si="27"/>
        <v>0.105808991641157</v>
      </c>
      <c r="L116" s="19">
        <f t="shared" si="28"/>
        <v>1</v>
      </c>
      <c r="M116" s="19">
        <f t="shared" si="29"/>
        <v>0.06844956034730212</v>
      </c>
      <c r="N116" s="20">
        <f t="shared" si="20"/>
        <v>0.105808991641157</v>
      </c>
      <c r="O116" s="20">
        <f t="shared" si="21"/>
        <v>0.06844956034730212</v>
      </c>
      <c r="P116" s="29">
        <f t="shared" si="22"/>
        <v>0.03735943129385487</v>
      </c>
      <c r="Q116" s="43"/>
      <c r="R116" s="44"/>
      <c r="S116" s="44"/>
      <c r="T116" s="45"/>
      <c r="U116" s="44"/>
      <c r="V116" s="43"/>
      <c r="W116" s="43"/>
      <c r="X116" s="43"/>
      <c r="Y116" s="43"/>
      <c r="Z116" s="43"/>
      <c r="AA116" s="43"/>
      <c r="AB116" s="46"/>
      <c r="AC116" s="46"/>
      <c r="AD116" s="46"/>
      <c r="AE116" s="46"/>
    </row>
    <row r="117" spans="1:31" ht="12.75">
      <c r="A117" s="16">
        <f>DATA!C123</f>
        <v>36540</v>
      </c>
      <c r="B117" s="53">
        <f>DATA!D123</f>
        <v>32.4</v>
      </c>
      <c r="C117" s="53">
        <f>DATA!E123</f>
        <v>33.47</v>
      </c>
      <c r="D117" s="53">
        <f>DATA!F123</f>
        <v>32.23</v>
      </c>
      <c r="E117" s="53">
        <f>DATA!G123</f>
        <v>33.35</v>
      </c>
      <c r="F117" s="55">
        <f>DATA!H123</f>
        <v>50356900</v>
      </c>
      <c r="G117" s="102">
        <f t="shared" si="23"/>
        <v>1.3200000000000003</v>
      </c>
      <c r="H117" s="102">
        <f t="shared" si="24"/>
        <v>-0.5799999999999983</v>
      </c>
      <c r="I117" s="18">
        <f t="shared" si="25"/>
        <v>1.3200000000000003</v>
      </c>
      <c r="J117" s="18">
        <f t="shared" si="26"/>
        <v>0</v>
      </c>
      <c r="K117" s="19">
        <f t="shared" si="27"/>
        <v>0.2575828676860124</v>
      </c>
      <c r="L117" s="19">
        <f t="shared" si="28"/>
        <v>1</v>
      </c>
      <c r="M117" s="19">
        <f t="shared" si="29"/>
        <v>0.05989336530388936</v>
      </c>
      <c r="N117" s="20">
        <f t="shared" si="20"/>
        <v>0.2575828676860124</v>
      </c>
      <c r="O117" s="20">
        <f t="shared" si="21"/>
        <v>0.05989336530388936</v>
      </c>
      <c r="P117" s="29">
        <f t="shared" si="22"/>
        <v>0.19768950238212304</v>
      </c>
      <c r="Q117" s="43"/>
      <c r="R117" s="44"/>
      <c r="S117" s="44"/>
      <c r="T117" s="45"/>
      <c r="U117" s="44"/>
      <c r="V117" s="43"/>
      <c r="W117" s="43"/>
      <c r="X117" s="43"/>
      <c r="Y117" s="43"/>
      <c r="Z117" s="43"/>
      <c r="AA117" s="43"/>
      <c r="AB117" s="46"/>
      <c r="AC117" s="46"/>
      <c r="AD117" s="46"/>
      <c r="AE117" s="46"/>
    </row>
    <row r="118" spans="1:31" ht="12.75">
      <c r="A118" s="16">
        <f>DATA!C124</f>
        <v>36544</v>
      </c>
      <c r="B118" s="53">
        <f>DATA!D124</f>
        <v>33.75</v>
      </c>
      <c r="C118" s="53">
        <f>DATA!E124</f>
        <v>33.75</v>
      </c>
      <c r="D118" s="53">
        <f>DATA!F124</f>
        <v>33.17</v>
      </c>
      <c r="E118" s="53">
        <f>DATA!G124</f>
        <v>33.36</v>
      </c>
      <c r="F118" s="55">
        <f>DATA!H124</f>
        <v>26426900</v>
      </c>
      <c r="G118" s="102">
        <f t="shared" si="23"/>
        <v>0.28000000000000114</v>
      </c>
      <c r="H118" s="102">
        <f t="shared" si="24"/>
        <v>-0.9400000000000048</v>
      </c>
      <c r="I118" s="18">
        <f t="shared" si="25"/>
        <v>0.28000000000000114</v>
      </c>
      <c r="J118" s="18">
        <f t="shared" si="26"/>
        <v>0</v>
      </c>
      <c r="K118" s="19">
        <f t="shared" si="27"/>
        <v>0.260385009225261</v>
      </c>
      <c r="L118" s="19">
        <f t="shared" si="28"/>
        <v>1</v>
      </c>
      <c r="M118" s="19">
        <f t="shared" si="29"/>
        <v>0.052406694640903195</v>
      </c>
      <c r="N118" s="20">
        <f t="shared" si="20"/>
        <v>0.260385009225261</v>
      </c>
      <c r="O118" s="20">
        <f t="shared" si="21"/>
        <v>0.052406694640903195</v>
      </c>
      <c r="P118" s="29">
        <f t="shared" si="22"/>
        <v>0.20797831458435778</v>
      </c>
      <c r="Q118" s="43"/>
      <c r="R118" s="44"/>
      <c r="S118" s="44"/>
      <c r="T118" s="45"/>
      <c r="U118" s="44"/>
      <c r="V118" s="43"/>
      <c r="W118" s="43"/>
      <c r="X118" s="43"/>
      <c r="Y118" s="43"/>
      <c r="Z118" s="43"/>
      <c r="AA118" s="43"/>
      <c r="AB118" s="46"/>
      <c r="AC118" s="46"/>
      <c r="AD118" s="46"/>
      <c r="AE118" s="46"/>
    </row>
    <row r="119" spans="1:31" ht="12.75">
      <c r="A119" s="16">
        <f>DATA!C125</f>
        <v>36545</v>
      </c>
      <c r="B119" s="53">
        <f>DATA!D125</f>
        <v>33.47</v>
      </c>
      <c r="C119" s="53">
        <f>DATA!E125</f>
        <v>34.04</v>
      </c>
      <c r="D119" s="53">
        <f>DATA!F125</f>
        <v>33.03</v>
      </c>
      <c r="E119" s="53">
        <f>DATA!G125</f>
        <v>33.85</v>
      </c>
      <c r="F119" s="55">
        <f>DATA!H125</f>
        <v>21386800</v>
      </c>
      <c r="G119" s="102">
        <f t="shared" si="23"/>
        <v>0.28999999999999915</v>
      </c>
      <c r="H119" s="102">
        <f t="shared" si="24"/>
        <v>0.14000000000000057</v>
      </c>
      <c r="I119" s="18">
        <f t="shared" si="25"/>
        <v>0.28999999999999915</v>
      </c>
      <c r="J119" s="18">
        <f t="shared" si="26"/>
        <v>0</v>
      </c>
      <c r="K119" s="19">
        <f t="shared" si="27"/>
        <v>0.26408688307210326</v>
      </c>
      <c r="L119" s="19">
        <f t="shared" si="28"/>
        <v>1</v>
      </c>
      <c r="M119" s="19">
        <f t="shared" si="29"/>
        <v>0.045855857810790296</v>
      </c>
      <c r="N119" s="20">
        <f t="shared" si="20"/>
        <v>0.26408688307210326</v>
      </c>
      <c r="O119" s="20">
        <f t="shared" si="21"/>
        <v>0.045855857810790296</v>
      </c>
      <c r="P119" s="29">
        <f t="shared" si="22"/>
        <v>0.21823102526131297</v>
      </c>
      <c r="Q119" s="43"/>
      <c r="R119" s="44"/>
      <c r="S119" s="44"/>
      <c r="T119" s="45"/>
      <c r="U119" s="44"/>
      <c r="V119" s="43"/>
      <c r="W119" s="43"/>
      <c r="X119" s="43"/>
      <c r="Y119" s="43"/>
      <c r="Z119" s="43"/>
      <c r="AA119" s="43"/>
      <c r="AB119" s="46"/>
      <c r="AC119" s="46"/>
      <c r="AD119" s="46"/>
      <c r="AE119" s="46"/>
    </row>
    <row r="120" spans="1:31" ht="12.75">
      <c r="A120" s="16">
        <f>DATA!C126</f>
        <v>36546</v>
      </c>
      <c r="B120" s="53">
        <f>DATA!D126</f>
        <v>33.98</v>
      </c>
      <c r="C120" s="53">
        <f>DATA!E126</f>
        <v>34.05</v>
      </c>
      <c r="D120" s="53">
        <f>DATA!F126</f>
        <v>33.42</v>
      </c>
      <c r="E120" s="53">
        <f>DATA!G126</f>
        <v>33.52</v>
      </c>
      <c r="F120" s="55">
        <f>DATA!H126</f>
        <v>17891300</v>
      </c>
      <c r="G120" s="102">
        <f t="shared" si="23"/>
        <v>0.00999999999999801</v>
      </c>
      <c r="H120" s="102">
        <f t="shared" si="24"/>
        <v>-0.39000000000000057</v>
      </c>
      <c r="I120" s="18">
        <f t="shared" si="25"/>
        <v>0.00999999999999801</v>
      </c>
      <c r="J120" s="18">
        <f t="shared" si="26"/>
        <v>0</v>
      </c>
      <c r="K120" s="19">
        <f t="shared" si="27"/>
        <v>0.2323260226880901</v>
      </c>
      <c r="L120" s="19">
        <f t="shared" si="28"/>
        <v>1</v>
      </c>
      <c r="M120" s="19">
        <f t="shared" si="29"/>
        <v>0.04012387558444151</v>
      </c>
      <c r="N120" s="20">
        <f t="shared" si="20"/>
        <v>0.2323260226880901</v>
      </c>
      <c r="O120" s="20">
        <f t="shared" si="21"/>
        <v>0.04012387558444151</v>
      </c>
      <c r="P120" s="29">
        <f t="shared" si="22"/>
        <v>0.19220214710364858</v>
      </c>
      <c r="Q120" s="43"/>
      <c r="R120" s="44"/>
      <c r="S120" s="44"/>
      <c r="T120" s="45"/>
      <c r="U120" s="44"/>
      <c r="V120" s="43"/>
      <c r="W120" s="43"/>
      <c r="X120" s="43"/>
      <c r="Y120" s="43"/>
      <c r="Z120" s="43"/>
      <c r="AA120" s="43"/>
      <c r="AB120" s="46"/>
      <c r="AC120" s="46"/>
      <c r="AD120" s="46"/>
      <c r="AE120" s="46"/>
    </row>
    <row r="121" spans="1:31" ht="12.75">
      <c r="A121" s="16">
        <f>DATA!C127</f>
        <v>36547</v>
      </c>
      <c r="B121" s="53">
        <f>DATA!D127</f>
        <v>33.65</v>
      </c>
      <c r="C121" s="53">
        <f>DATA!E127</f>
        <v>33.89</v>
      </c>
      <c r="D121" s="53">
        <f>DATA!F127</f>
        <v>33.08</v>
      </c>
      <c r="E121" s="53">
        <f>DATA!G127</f>
        <v>33.21</v>
      </c>
      <c r="F121" s="55">
        <f>DATA!H127</f>
        <v>16320000</v>
      </c>
      <c r="G121" s="102">
        <f t="shared" si="23"/>
        <v>-0.1599999999999966</v>
      </c>
      <c r="H121" s="102">
        <f t="shared" si="24"/>
        <v>0.3400000000000034</v>
      </c>
      <c r="I121" s="18">
        <f t="shared" si="25"/>
        <v>0</v>
      </c>
      <c r="J121" s="18">
        <f t="shared" si="26"/>
        <v>0.3400000000000034</v>
      </c>
      <c r="K121" s="19">
        <f t="shared" si="27"/>
        <v>0.20328526985207884</v>
      </c>
      <c r="L121" s="19">
        <f t="shared" si="28"/>
        <v>1</v>
      </c>
      <c r="M121" s="19">
        <f t="shared" si="29"/>
        <v>0.07760839113638675</v>
      </c>
      <c r="N121" s="20">
        <f t="shared" si="20"/>
        <v>0.20328526985207884</v>
      </c>
      <c r="O121" s="20">
        <f t="shared" si="21"/>
        <v>0.07760839113638675</v>
      </c>
      <c r="P121" s="29">
        <f t="shared" si="22"/>
        <v>0.1256768787156921</v>
      </c>
      <c r="Q121" s="43"/>
      <c r="R121" s="44"/>
      <c r="S121" s="44"/>
      <c r="T121" s="45"/>
      <c r="U121" s="44"/>
      <c r="V121" s="43"/>
      <c r="W121" s="43"/>
      <c r="X121" s="43"/>
      <c r="Y121" s="43"/>
      <c r="Z121" s="43"/>
      <c r="AA121" s="43"/>
      <c r="AB121" s="46"/>
      <c r="AC121" s="46"/>
      <c r="AD121" s="46"/>
      <c r="AE121" s="46"/>
    </row>
    <row r="122" spans="1:31" ht="12.75">
      <c r="A122" s="16">
        <f>DATA!C128</f>
        <v>36550</v>
      </c>
      <c r="B122" s="53">
        <f>DATA!D128</f>
        <v>33.48</v>
      </c>
      <c r="C122" s="53">
        <f>DATA!E128</f>
        <v>34.2</v>
      </c>
      <c r="D122" s="53">
        <f>DATA!F128</f>
        <v>33.42</v>
      </c>
      <c r="E122" s="53">
        <f>DATA!G128</f>
        <v>34.14</v>
      </c>
      <c r="F122" s="55">
        <f>DATA!H128</f>
        <v>21332100</v>
      </c>
      <c r="G122" s="102">
        <f t="shared" si="23"/>
        <v>0.3100000000000023</v>
      </c>
      <c r="H122" s="102">
        <f t="shared" si="24"/>
        <v>-0.3400000000000034</v>
      </c>
      <c r="I122" s="18">
        <f t="shared" si="25"/>
        <v>0.3100000000000023</v>
      </c>
      <c r="J122" s="18">
        <f t="shared" si="26"/>
        <v>0</v>
      </c>
      <c r="K122" s="19">
        <f t="shared" si="27"/>
        <v>0.21662461112056927</v>
      </c>
      <c r="L122" s="19">
        <f t="shared" si="28"/>
        <v>1</v>
      </c>
      <c r="M122" s="19">
        <f t="shared" si="29"/>
        <v>0.0679073422443384</v>
      </c>
      <c r="N122" s="20">
        <f t="shared" si="20"/>
        <v>0.21662461112056927</v>
      </c>
      <c r="O122" s="20">
        <f t="shared" si="21"/>
        <v>0.0679073422443384</v>
      </c>
      <c r="P122" s="29">
        <f t="shared" si="22"/>
        <v>0.14871726887623088</v>
      </c>
      <c r="Q122" s="43"/>
      <c r="R122" s="44"/>
      <c r="S122" s="44"/>
      <c r="T122" s="45"/>
      <c r="U122" s="44"/>
      <c r="V122" s="43"/>
      <c r="W122" s="43"/>
      <c r="X122" s="43"/>
      <c r="Y122" s="43"/>
      <c r="Z122" s="43"/>
      <c r="AA122" s="43"/>
      <c r="AB122" s="46"/>
      <c r="AC122" s="46"/>
      <c r="AD122" s="46"/>
      <c r="AE122" s="46"/>
    </row>
    <row r="123" spans="1:31" ht="12.75">
      <c r="A123" s="16">
        <f>DATA!C129</f>
        <v>36551</v>
      </c>
      <c r="B123" s="53">
        <f>DATA!D129</f>
        <v>34.25</v>
      </c>
      <c r="C123" s="53">
        <f>DATA!E129</f>
        <v>34.46</v>
      </c>
      <c r="D123" s="53">
        <f>DATA!F129</f>
        <v>34.03</v>
      </c>
      <c r="E123" s="53">
        <f>DATA!G129</f>
        <v>34.19</v>
      </c>
      <c r="F123" s="55">
        <f>DATA!H129</f>
        <v>20280700</v>
      </c>
      <c r="G123" s="102">
        <f t="shared" si="23"/>
        <v>0.259999999999998</v>
      </c>
      <c r="H123" s="102">
        <f t="shared" si="24"/>
        <v>-0.6099999999999994</v>
      </c>
      <c r="I123" s="18">
        <f t="shared" si="25"/>
        <v>0.259999999999998</v>
      </c>
      <c r="J123" s="18">
        <f t="shared" si="26"/>
        <v>0</v>
      </c>
      <c r="K123" s="19">
        <f t="shared" si="27"/>
        <v>0.22204653473049787</v>
      </c>
      <c r="L123" s="19">
        <f t="shared" si="28"/>
        <v>1</v>
      </c>
      <c r="M123" s="19">
        <f t="shared" si="29"/>
        <v>0.059418924463796104</v>
      </c>
      <c r="N123" s="20">
        <f t="shared" si="20"/>
        <v>0.22204653473049787</v>
      </c>
      <c r="O123" s="20">
        <f t="shared" si="21"/>
        <v>0.059418924463796104</v>
      </c>
      <c r="P123" s="29">
        <f t="shared" si="22"/>
        <v>0.16262761026670178</v>
      </c>
      <c r="Q123" s="43"/>
      <c r="R123" s="44"/>
      <c r="S123" s="44"/>
      <c r="T123" s="45"/>
      <c r="U123" s="44"/>
      <c r="V123" s="43"/>
      <c r="W123" s="43"/>
      <c r="X123" s="43"/>
      <c r="Y123" s="43"/>
      <c r="Z123" s="43"/>
      <c r="AA123" s="43"/>
      <c r="AB123" s="46"/>
      <c r="AC123" s="46"/>
      <c r="AD123" s="46"/>
      <c r="AE123" s="46"/>
    </row>
    <row r="124" spans="1:31" ht="12.75">
      <c r="A124" s="16">
        <f>DATA!C130</f>
        <v>36552</v>
      </c>
      <c r="B124" s="53">
        <f>DATA!D130</f>
        <v>34.3</v>
      </c>
      <c r="C124" s="53">
        <f>DATA!E130</f>
        <v>34.57</v>
      </c>
      <c r="D124" s="53">
        <f>DATA!F130</f>
        <v>33.51</v>
      </c>
      <c r="E124" s="53">
        <f>DATA!G130</f>
        <v>33.76</v>
      </c>
      <c r="F124" s="55">
        <f>DATA!H130</f>
        <v>27114500</v>
      </c>
      <c r="G124" s="102">
        <f t="shared" si="23"/>
        <v>0.10999999999999943</v>
      </c>
      <c r="H124" s="102">
        <f t="shared" si="24"/>
        <v>0.5200000000000031</v>
      </c>
      <c r="I124" s="18">
        <f t="shared" si="25"/>
        <v>0</v>
      </c>
      <c r="J124" s="18">
        <f t="shared" si="26"/>
        <v>0.5200000000000031</v>
      </c>
      <c r="K124" s="19">
        <f t="shared" si="27"/>
        <v>0.19429071788918564</v>
      </c>
      <c r="L124" s="19">
        <f t="shared" si="28"/>
        <v>1</v>
      </c>
      <c r="M124" s="19">
        <f t="shared" si="29"/>
        <v>0.11699155890582198</v>
      </c>
      <c r="N124" s="20">
        <f t="shared" si="20"/>
        <v>0.19429071788918564</v>
      </c>
      <c r="O124" s="20">
        <f t="shared" si="21"/>
        <v>0.11699155890582198</v>
      </c>
      <c r="P124" s="29">
        <f t="shared" si="22"/>
        <v>0.07729915898336366</v>
      </c>
      <c r="Q124" s="43"/>
      <c r="R124" s="44"/>
      <c r="S124" s="44"/>
      <c r="T124" s="45"/>
      <c r="U124" s="44"/>
      <c r="V124" s="43"/>
      <c r="W124" s="43"/>
      <c r="X124" s="43"/>
      <c r="Y124" s="43"/>
      <c r="Z124" s="43"/>
      <c r="AA124" s="43"/>
      <c r="AB124" s="46"/>
      <c r="AC124" s="46"/>
      <c r="AD124" s="46"/>
      <c r="AE124" s="46"/>
    </row>
    <row r="125" spans="1:31" ht="12.75">
      <c r="A125" s="16">
        <f>DATA!C131</f>
        <v>36553</v>
      </c>
      <c r="B125" s="53">
        <f>DATA!D131</f>
        <v>34</v>
      </c>
      <c r="C125" s="53">
        <f>DATA!E131</f>
        <v>34.15</v>
      </c>
      <c r="D125" s="53">
        <f>DATA!F131</f>
        <v>33.66</v>
      </c>
      <c r="E125" s="53">
        <f>DATA!G131</f>
        <v>34.03</v>
      </c>
      <c r="F125" s="55">
        <f>DATA!H131</f>
        <v>20786300</v>
      </c>
      <c r="G125" s="102">
        <f t="shared" si="23"/>
        <v>-0.4200000000000017</v>
      </c>
      <c r="H125" s="102">
        <f t="shared" si="24"/>
        <v>-0.14999999999999858</v>
      </c>
      <c r="I125" s="18">
        <f t="shared" si="25"/>
        <v>0</v>
      </c>
      <c r="J125" s="18">
        <f t="shared" si="26"/>
        <v>0</v>
      </c>
      <c r="K125" s="19">
        <f t="shared" si="27"/>
        <v>0.17000437815303743</v>
      </c>
      <c r="L125" s="19">
        <f t="shared" si="28"/>
        <v>1</v>
      </c>
      <c r="M125" s="19">
        <f t="shared" si="29"/>
        <v>0.10236761404259423</v>
      </c>
      <c r="N125" s="20">
        <f t="shared" si="20"/>
        <v>0.17000437815303743</v>
      </c>
      <c r="O125" s="20">
        <f t="shared" si="21"/>
        <v>0.10236761404259423</v>
      </c>
      <c r="P125" s="29">
        <f t="shared" si="22"/>
        <v>0.0676367641104432</v>
      </c>
      <c r="Q125" s="43"/>
      <c r="R125" s="44"/>
      <c r="S125" s="44"/>
      <c r="T125" s="45"/>
      <c r="U125" s="44"/>
      <c r="V125" s="43"/>
      <c r="W125" s="43"/>
      <c r="X125" s="43"/>
      <c r="Y125" s="43"/>
      <c r="Z125" s="43"/>
      <c r="AA125" s="43"/>
      <c r="AB125" s="46"/>
      <c r="AC125" s="46"/>
      <c r="AD125" s="46"/>
      <c r="AE125" s="46"/>
    </row>
    <row r="126" spans="1:31" ht="12.75">
      <c r="A126" s="16">
        <f>DATA!C132</f>
        <v>36554</v>
      </c>
      <c r="B126" s="53">
        <f>DATA!D132</f>
        <v>33.86</v>
      </c>
      <c r="C126" s="53">
        <f>DATA!E132</f>
        <v>33.97</v>
      </c>
      <c r="D126" s="53">
        <f>DATA!F132</f>
        <v>33.48</v>
      </c>
      <c r="E126" s="53">
        <f>DATA!G132</f>
        <v>33.63</v>
      </c>
      <c r="F126" s="55">
        <f>DATA!H132</f>
        <v>17186900</v>
      </c>
      <c r="G126" s="102">
        <f t="shared" si="23"/>
        <v>-0.17999999999999972</v>
      </c>
      <c r="H126" s="102">
        <f t="shared" si="24"/>
        <v>0.17999999999999972</v>
      </c>
      <c r="I126" s="18">
        <f t="shared" si="25"/>
        <v>0</v>
      </c>
      <c r="J126" s="18">
        <f t="shared" si="26"/>
        <v>0.17999999999999972</v>
      </c>
      <c r="K126" s="19">
        <f t="shared" si="27"/>
        <v>0.14875383088390776</v>
      </c>
      <c r="L126" s="19">
        <f t="shared" si="28"/>
        <v>1</v>
      </c>
      <c r="M126" s="19">
        <f t="shared" si="29"/>
        <v>0.11207166228726992</v>
      </c>
      <c r="N126" s="20">
        <f t="shared" si="20"/>
        <v>0.14875383088390776</v>
      </c>
      <c r="O126" s="20">
        <f t="shared" si="21"/>
        <v>0.11207166228726992</v>
      </c>
      <c r="P126" s="29">
        <f t="shared" si="22"/>
        <v>0.03668216859663784</v>
      </c>
      <c r="Q126" s="43"/>
      <c r="R126" s="44"/>
      <c r="S126" s="44"/>
      <c r="T126" s="45"/>
      <c r="U126" s="44"/>
      <c r="V126" s="43"/>
      <c r="W126" s="43"/>
      <c r="X126" s="43"/>
      <c r="Y126" s="43"/>
      <c r="Z126" s="43"/>
      <c r="AA126" s="43"/>
      <c r="AB126" s="46"/>
      <c r="AC126" s="46"/>
      <c r="AD126" s="46"/>
      <c r="AE126" s="46"/>
    </row>
    <row r="127" spans="1:31" ht="12.75">
      <c r="A127" s="16">
        <f>DATA!C133</f>
        <v>36557</v>
      </c>
      <c r="B127" s="53">
        <f>DATA!D133</f>
        <v>33.69</v>
      </c>
      <c r="C127" s="53">
        <f>DATA!E133</f>
        <v>33.96</v>
      </c>
      <c r="D127" s="53">
        <f>DATA!F133</f>
        <v>33.32</v>
      </c>
      <c r="E127" s="53">
        <f>DATA!G133</f>
        <v>33.63</v>
      </c>
      <c r="F127" s="55">
        <f>DATA!H133</f>
        <v>18672000</v>
      </c>
      <c r="G127" s="102">
        <f t="shared" si="23"/>
        <v>-0.00999999999999801</v>
      </c>
      <c r="H127" s="102">
        <f t="shared" si="24"/>
        <v>0.1599999999999966</v>
      </c>
      <c r="I127" s="18">
        <f t="shared" si="25"/>
        <v>0</v>
      </c>
      <c r="J127" s="18">
        <f t="shared" si="26"/>
        <v>0.1599999999999966</v>
      </c>
      <c r="K127" s="19">
        <f t="shared" si="27"/>
        <v>0.13015960202341928</v>
      </c>
      <c r="L127" s="19">
        <f t="shared" si="28"/>
        <v>1</v>
      </c>
      <c r="M127" s="19">
        <f t="shared" si="29"/>
        <v>0.11806270450136075</v>
      </c>
      <c r="N127" s="20">
        <f t="shared" si="20"/>
        <v>0.13015960202341928</v>
      </c>
      <c r="O127" s="20">
        <f t="shared" si="21"/>
        <v>0.11806270450136075</v>
      </c>
      <c r="P127" s="29">
        <f t="shared" si="22"/>
        <v>0.01209689752205853</v>
      </c>
      <c r="Q127" s="43"/>
      <c r="R127" s="44"/>
      <c r="S127" s="44"/>
      <c r="T127" s="45"/>
      <c r="U127" s="44"/>
      <c r="V127" s="43"/>
      <c r="W127" s="43"/>
      <c r="X127" s="43"/>
      <c r="Y127" s="43"/>
      <c r="Z127" s="43"/>
      <c r="AA127" s="43"/>
      <c r="AB127" s="46"/>
      <c r="AC127" s="46"/>
      <c r="AD127" s="46"/>
      <c r="AE127" s="46"/>
    </row>
    <row r="128" spans="1:31" ht="12.75">
      <c r="A128" s="16">
        <f>DATA!C134</f>
        <v>36558</v>
      </c>
      <c r="B128" s="53">
        <f>DATA!D134</f>
        <v>33.66</v>
      </c>
      <c r="C128" s="53">
        <f>DATA!E134</f>
        <v>33.66</v>
      </c>
      <c r="D128" s="53">
        <f>DATA!F134</f>
        <v>33.13</v>
      </c>
      <c r="E128" s="53">
        <f>DATA!G134</f>
        <v>33.21</v>
      </c>
      <c r="F128" s="55">
        <f>DATA!H134</f>
        <v>16444800</v>
      </c>
      <c r="G128" s="102">
        <f t="shared" si="23"/>
        <v>-0.30000000000000426</v>
      </c>
      <c r="H128" s="102">
        <f t="shared" si="24"/>
        <v>0.18999999999999773</v>
      </c>
      <c r="I128" s="18">
        <f t="shared" si="25"/>
        <v>0</v>
      </c>
      <c r="J128" s="18">
        <f t="shared" si="26"/>
        <v>0.18999999999999773</v>
      </c>
      <c r="K128" s="19">
        <f t="shared" si="27"/>
        <v>0.11388965177049187</v>
      </c>
      <c r="L128" s="19">
        <f t="shared" si="28"/>
        <v>1</v>
      </c>
      <c r="M128" s="19">
        <f t="shared" si="29"/>
        <v>0.12705486643869038</v>
      </c>
      <c r="N128" s="20">
        <f t="shared" si="20"/>
        <v>0.11388965177049187</v>
      </c>
      <c r="O128" s="20">
        <f t="shared" si="21"/>
        <v>0.12705486643869038</v>
      </c>
      <c r="P128" s="29">
        <f t="shared" si="22"/>
        <v>-0.013165214668198505</v>
      </c>
      <c r="Q128" s="43"/>
      <c r="R128" s="44"/>
      <c r="S128" s="44"/>
      <c r="T128" s="45"/>
      <c r="U128" s="44"/>
      <c r="V128" s="43"/>
      <c r="W128" s="43"/>
      <c r="X128" s="43"/>
      <c r="Y128" s="43"/>
      <c r="Z128" s="43"/>
      <c r="AA128" s="43"/>
      <c r="AB128" s="46"/>
      <c r="AC128" s="46"/>
      <c r="AD128" s="46"/>
      <c r="AE128" s="46"/>
    </row>
    <row r="129" spans="1:31" ht="12.75">
      <c r="A129" s="16">
        <f>DATA!C135</f>
        <v>36559</v>
      </c>
      <c r="B129" s="53">
        <f>DATA!D135</f>
        <v>33.06</v>
      </c>
      <c r="C129" s="53">
        <f>DATA!E135</f>
        <v>33.99</v>
      </c>
      <c r="D129" s="53">
        <f>DATA!F135</f>
        <v>32.9</v>
      </c>
      <c r="E129" s="53">
        <f>DATA!G135</f>
        <v>33.18</v>
      </c>
      <c r="F129" s="55">
        <f>DATA!H135</f>
        <v>20106100</v>
      </c>
      <c r="G129" s="102">
        <f t="shared" si="23"/>
        <v>0.3300000000000054</v>
      </c>
      <c r="H129" s="102">
        <f t="shared" si="24"/>
        <v>0.23000000000000398</v>
      </c>
      <c r="I129" s="18">
        <f t="shared" si="25"/>
        <v>0.3300000000000054</v>
      </c>
      <c r="J129" s="18">
        <f t="shared" si="26"/>
        <v>0</v>
      </c>
      <c r="K129" s="19">
        <f t="shared" si="27"/>
        <v>0.14090344529918106</v>
      </c>
      <c r="L129" s="19">
        <f t="shared" si="28"/>
        <v>1</v>
      </c>
      <c r="M129" s="19">
        <f t="shared" si="29"/>
        <v>0.11117300813385408</v>
      </c>
      <c r="N129" s="20">
        <f t="shared" si="20"/>
        <v>0.14090344529918106</v>
      </c>
      <c r="O129" s="20">
        <f t="shared" si="21"/>
        <v>0.11117300813385408</v>
      </c>
      <c r="P129" s="29">
        <f t="shared" si="22"/>
        <v>0.029730437165326973</v>
      </c>
      <c r="Q129" s="43"/>
      <c r="R129" s="44"/>
      <c r="S129" s="44"/>
      <c r="T129" s="45"/>
      <c r="U129" s="44"/>
      <c r="V129" s="43"/>
      <c r="W129" s="43"/>
      <c r="X129" s="43"/>
      <c r="Y129" s="43"/>
      <c r="Z129" s="43"/>
      <c r="AA129" s="43"/>
      <c r="AB129" s="46"/>
      <c r="AC129" s="46"/>
      <c r="AD129" s="46"/>
      <c r="AE129" s="46"/>
    </row>
    <row r="130" spans="1:31" ht="12.75">
      <c r="A130" s="16">
        <f>DATA!C136</f>
        <v>36560</v>
      </c>
      <c r="B130" s="53">
        <f>DATA!D136</f>
        <v>33.31</v>
      </c>
      <c r="C130" s="53">
        <f>DATA!E136</f>
        <v>33.7</v>
      </c>
      <c r="D130" s="53">
        <f>DATA!F136</f>
        <v>33.05</v>
      </c>
      <c r="E130" s="53">
        <f>DATA!G136</f>
        <v>33.52</v>
      </c>
      <c r="F130" s="55">
        <f>DATA!H136</f>
        <v>13462800</v>
      </c>
      <c r="G130" s="102">
        <f t="shared" si="23"/>
        <v>-0.28999999999999915</v>
      </c>
      <c r="H130" s="102">
        <f t="shared" si="24"/>
        <v>-0.14999999999999858</v>
      </c>
      <c r="I130" s="18">
        <f t="shared" si="25"/>
        <v>0</v>
      </c>
      <c r="J130" s="18">
        <f t="shared" si="26"/>
        <v>0</v>
      </c>
      <c r="K130" s="19">
        <f t="shared" si="27"/>
        <v>0.12329051463678342</v>
      </c>
      <c r="L130" s="19">
        <f t="shared" si="28"/>
        <v>1</v>
      </c>
      <c r="M130" s="19">
        <f t="shared" si="29"/>
        <v>0.09727638211712232</v>
      </c>
      <c r="N130" s="20">
        <f aca="true" t="shared" si="30" ref="N130:N193">K130/L130</f>
        <v>0.12329051463678342</v>
      </c>
      <c r="O130" s="20">
        <f aca="true" t="shared" si="31" ref="O130:O193">M130/L130</f>
        <v>0.09727638211712232</v>
      </c>
      <c r="P130" s="29">
        <f aca="true" t="shared" si="32" ref="P130:P193">N130-O130</f>
        <v>0.0260141325196611</v>
      </c>
      <c r="Q130" s="43"/>
      <c r="R130" s="44"/>
      <c r="S130" s="44"/>
      <c r="T130" s="45"/>
      <c r="U130" s="44"/>
      <c r="V130" s="43"/>
      <c r="W130" s="43"/>
      <c r="X130" s="43"/>
      <c r="Y130" s="43"/>
      <c r="Z130" s="43"/>
      <c r="AA130" s="43"/>
      <c r="AB130" s="46"/>
      <c r="AC130" s="46"/>
      <c r="AD130" s="46"/>
      <c r="AE130" s="46"/>
    </row>
    <row r="131" spans="1:31" ht="12.75">
      <c r="A131" s="16">
        <f>DATA!C137</f>
        <v>36561</v>
      </c>
      <c r="B131" s="53">
        <f>DATA!D137</f>
        <v>33.27</v>
      </c>
      <c r="C131" s="53">
        <f>DATA!E137</f>
        <v>33.45</v>
      </c>
      <c r="D131" s="53">
        <f>DATA!F137</f>
        <v>32.98</v>
      </c>
      <c r="E131" s="53">
        <f>DATA!G137</f>
        <v>33.18</v>
      </c>
      <c r="F131" s="55">
        <f>DATA!H137</f>
        <v>18326700</v>
      </c>
      <c r="G131" s="102">
        <f aca="true" t="shared" si="33" ref="G131:G194">C131-C130</f>
        <v>-0.25</v>
      </c>
      <c r="H131" s="102">
        <f aca="true" t="shared" si="34" ref="H131:H194">D130-D131</f>
        <v>0.07000000000000028</v>
      </c>
      <c r="I131" s="18">
        <f aca="true" t="shared" si="35" ref="I131:I194">MAX(IF(G131&gt;=H131,G131,0),0)</f>
        <v>0</v>
      </c>
      <c r="J131" s="18">
        <f aca="true" t="shared" si="36" ref="J131:J194">MAX(IF(H131&gt;G131,H131,0),0)</f>
        <v>0.07000000000000028</v>
      </c>
      <c r="K131" s="19">
        <f aca="true" t="shared" si="37" ref="K131:K194">$AE$25*K130+(1-$AE$25)*$I131*IF($AE$7="yes",$F130,1)</f>
        <v>0.1078792003071855</v>
      </c>
      <c r="L131" s="19">
        <f aca="true" t="shared" si="38" ref="L131:L194">IF($AE$7="yes",$AE$25*L130+(1-$AE$25)*$F131,1)</f>
        <v>1</v>
      </c>
      <c r="M131" s="19">
        <f aca="true" t="shared" si="39" ref="M131:M194">$AE$25*M130+(1-$AE$25)*$J131*IF($AE$7="yes",$F130,1)</f>
        <v>0.09386683435248207</v>
      </c>
      <c r="N131" s="20">
        <f t="shared" si="30"/>
        <v>0.1078792003071855</v>
      </c>
      <c r="O131" s="20">
        <f t="shared" si="31"/>
        <v>0.09386683435248207</v>
      </c>
      <c r="P131" s="29">
        <f t="shared" si="32"/>
        <v>0.014012365954703426</v>
      </c>
      <c r="Q131" s="43"/>
      <c r="R131" s="44"/>
      <c r="S131" s="44"/>
      <c r="T131" s="45"/>
      <c r="U131" s="44"/>
      <c r="V131" s="43"/>
      <c r="W131" s="43"/>
      <c r="X131" s="43"/>
      <c r="Y131" s="43"/>
      <c r="Z131" s="43"/>
      <c r="AA131" s="43"/>
      <c r="AB131" s="46"/>
      <c r="AC131" s="46"/>
      <c r="AD131" s="46"/>
      <c r="AE131" s="46"/>
    </row>
    <row r="132" spans="1:31" ht="12.75">
      <c r="A132" s="16">
        <f>DATA!C138</f>
        <v>36564</v>
      </c>
      <c r="B132" s="53">
        <f>DATA!D138</f>
        <v>33.35</v>
      </c>
      <c r="C132" s="53">
        <f>DATA!E138</f>
        <v>33.35</v>
      </c>
      <c r="D132" s="53">
        <f>DATA!F138</f>
        <v>32.8</v>
      </c>
      <c r="E132" s="53">
        <f>DATA!G138</f>
        <v>32.89</v>
      </c>
      <c r="F132" s="55">
        <f>DATA!H138</f>
        <v>15430000</v>
      </c>
      <c r="G132" s="102">
        <f t="shared" si="33"/>
        <v>-0.10000000000000142</v>
      </c>
      <c r="H132" s="102">
        <f t="shared" si="34"/>
        <v>0.17999999999999972</v>
      </c>
      <c r="I132" s="18">
        <f t="shared" si="35"/>
        <v>0</v>
      </c>
      <c r="J132" s="18">
        <f t="shared" si="36"/>
        <v>0.17999999999999972</v>
      </c>
      <c r="K132" s="19">
        <f t="shared" si="37"/>
        <v>0.09439430026878731</v>
      </c>
      <c r="L132" s="19">
        <f t="shared" si="38"/>
        <v>1</v>
      </c>
      <c r="M132" s="19">
        <f t="shared" si="39"/>
        <v>0.10463348005842177</v>
      </c>
      <c r="N132" s="20">
        <f t="shared" si="30"/>
        <v>0.09439430026878731</v>
      </c>
      <c r="O132" s="20">
        <f t="shared" si="31"/>
        <v>0.10463348005842177</v>
      </c>
      <c r="P132" s="29">
        <f t="shared" si="32"/>
        <v>-0.010239179789634456</v>
      </c>
      <c r="Q132" s="43"/>
      <c r="R132" s="44"/>
      <c r="S132" s="44"/>
      <c r="T132" s="45"/>
      <c r="U132" s="44"/>
      <c r="V132" s="43"/>
      <c r="W132" s="43"/>
      <c r="X132" s="43"/>
      <c r="Y132" s="43"/>
      <c r="Z132" s="43"/>
      <c r="AA132" s="43"/>
      <c r="AB132" s="46"/>
      <c r="AC132" s="46"/>
      <c r="AD132" s="46"/>
      <c r="AE132" s="46"/>
    </row>
    <row r="133" spans="1:31" ht="12.75">
      <c r="A133" s="16">
        <f>DATA!C139</f>
        <v>36565</v>
      </c>
      <c r="B133" s="53">
        <f>DATA!D139</f>
        <v>33.17</v>
      </c>
      <c r="C133" s="53">
        <f>DATA!E139</f>
        <v>33.17</v>
      </c>
      <c r="D133" s="53">
        <f>DATA!F139</f>
        <v>32.4</v>
      </c>
      <c r="E133" s="53">
        <f>DATA!G139</f>
        <v>32.5</v>
      </c>
      <c r="F133" s="55">
        <f>DATA!H139</f>
        <v>22184600</v>
      </c>
      <c r="G133" s="102">
        <f t="shared" si="33"/>
        <v>-0.17999999999999972</v>
      </c>
      <c r="H133" s="102">
        <f t="shared" si="34"/>
        <v>0.3999999999999986</v>
      </c>
      <c r="I133" s="18">
        <f t="shared" si="35"/>
        <v>0</v>
      </c>
      <c r="J133" s="18">
        <f t="shared" si="36"/>
        <v>0.3999999999999986</v>
      </c>
      <c r="K133" s="19">
        <f t="shared" si="37"/>
        <v>0.0825950127351889</v>
      </c>
      <c r="L133" s="19">
        <f t="shared" si="38"/>
        <v>1</v>
      </c>
      <c r="M133" s="19">
        <f t="shared" si="39"/>
        <v>0.14155429505111888</v>
      </c>
      <c r="N133" s="20">
        <f t="shared" si="30"/>
        <v>0.0825950127351889</v>
      </c>
      <c r="O133" s="20">
        <f t="shared" si="31"/>
        <v>0.14155429505111888</v>
      </c>
      <c r="P133" s="29">
        <f t="shared" si="32"/>
        <v>-0.05895928231592998</v>
      </c>
      <c r="Q133" s="43"/>
      <c r="R133" s="44"/>
      <c r="S133" s="44"/>
      <c r="T133" s="45"/>
      <c r="U133" s="44"/>
      <c r="V133" s="43"/>
      <c r="W133" s="43"/>
      <c r="X133" s="43"/>
      <c r="Y133" s="43"/>
      <c r="Z133" s="43"/>
      <c r="AA133" s="43"/>
      <c r="AB133" s="46"/>
      <c r="AC133" s="46"/>
      <c r="AD133" s="46"/>
      <c r="AE133" s="46"/>
    </row>
    <row r="134" spans="1:31" ht="12.75">
      <c r="A134" s="16">
        <f>DATA!C140</f>
        <v>36566</v>
      </c>
      <c r="B134" s="53">
        <f>DATA!D140</f>
        <v>32.5</v>
      </c>
      <c r="C134" s="53">
        <f>DATA!E140</f>
        <v>33.33</v>
      </c>
      <c r="D134" s="53">
        <f>DATA!F140</f>
        <v>32.35</v>
      </c>
      <c r="E134" s="53">
        <f>DATA!G140</f>
        <v>33.08</v>
      </c>
      <c r="F134" s="55">
        <f>DATA!H140</f>
        <v>23808200</v>
      </c>
      <c r="G134" s="102">
        <f t="shared" si="33"/>
        <v>0.1599999999999966</v>
      </c>
      <c r="H134" s="102">
        <f t="shared" si="34"/>
        <v>0.04999999999999716</v>
      </c>
      <c r="I134" s="18">
        <f t="shared" si="35"/>
        <v>0.1599999999999966</v>
      </c>
      <c r="J134" s="18">
        <f t="shared" si="36"/>
        <v>0</v>
      </c>
      <c r="K134" s="19">
        <f t="shared" si="37"/>
        <v>0.09227063614328987</v>
      </c>
      <c r="L134" s="19">
        <f t="shared" si="38"/>
        <v>1</v>
      </c>
      <c r="M134" s="19">
        <f t="shared" si="39"/>
        <v>0.12386000816972903</v>
      </c>
      <c r="N134" s="20">
        <f t="shared" si="30"/>
        <v>0.09227063614328987</v>
      </c>
      <c r="O134" s="20">
        <f t="shared" si="31"/>
        <v>0.12386000816972903</v>
      </c>
      <c r="P134" s="29">
        <f t="shared" si="32"/>
        <v>-0.03158937202643916</v>
      </c>
      <c r="Q134" s="43"/>
      <c r="R134" s="44"/>
      <c r="S134" s="44"/>
      <c r="T134" s="45"/>
      <c r="U134" s="44"/>
      <c r="V134" s="43"/>
      <c r="W134" s="43"/>
      <c r="X134" s="43"/>
      <c r="Y134" s="43"/>
      <c r="Z134" s="43"/>
      <c r="AA134" s="43"/>
      <c r="AB134" s="46"/>
      <c r="AC134" s="46"/>
      <c r="AD134" s="46"/>
      <c r="AE134" s="46"/>
    </row>
    <row r="135" spans="1:31" ht="12.75">
      <c r="A135" s="16">
        <f>DATA!C141</f>
        <v>36567</v>
      </c>
      <c r="B135" s="53">
        <f>DATA!D141</f>
        <v>33.15</v>
      </c>
      <c r="C135" s="53">
        <f>DATA!E141</f>
        <v>33.25</v>
      </c>
      <c r="D135" s="53">
        <f>DATA!F141</f>
        <v>32.65</v>
      </c>
      <c r="E135" s="53">
        <f>DATA!G141</f>
        <v>32.86</v>
      </c>
      <c r="F135" s="55">
        <f>DATA!H141</f>
        <v>15483500</v>
      </c>
      <c r="G135" s="102">
        <f t="shared" si="33"/>
        <v>-0.0799999999999983</v>
      </c>
      <c r="H135" s="102">
        <f t="shared" si="34"/>
        <v>-0.29999999999999716</v>
      </c>
      <c r="I135" s="18">
        <f t="shared" si="35"/>
        <v>0</v>
      </c>
      <c r="J135" s="18">
        <f t="shared" si="36"/>
        <v>0</v>
      </c>
      <c r="K135" s="19">
        <f t="shared" si="37"/>
        <v>0.08073680662537863</v>
      </c>
      <c r="L135" s="19">
        <f t="shared" si="38"/>
        <v>1</v>
      </c>
      <c r="M135" s="19">
        <f t="shared" si="39"/>
        <v>0.10837750714851291</v>
      </c>
      <c r="N135" s="20">
        <f t="shared" si="30"/>
        <v>0.08073680662537863</v>
      </c>
      <c r="O135" s="20">
        <f t="shared" si="31"/>
        <v>0.10837750714851291</v>
      </c>
      <c r="P135" s="29">
        <f t="shared" si="32"/>
        <v>-0.027640700523134276</v>
      </c>
      <c r="Q135" s="43"/>
      <c r="R135" s="44"/>
      <c r="S135" s="44"/>
      <c r="T135" s="45"/>
      <c r="U135" s="44"/>
      <c r="V135" s="43"/>
      <c r="W135" s="43"/>
      <c r="X135" s="43"/>
      <c r="Y135" s="43"/>
      <c r="Z135" s="43"/>
      <c r="AA135" s="43"/>
      <c r="AB135" s="46"/>
      <c r="AC135" s="46"/>
      <c r="AD135" s="46"/>
      <c r="AE135" s="46"/>
    </row>
    <row r="136" spans="1:31" ht="12.75">
      <c r="A136" s="16">
        <f>DATA!C142</f>
        <v>36568</v>
      </c>
      <c r="B136" s="53">
        <f>DATA!D142</f>
        <v>33</v>
      </c>
      <c r="C136" s="53">
        <f>DATA!E142</f>
        <v>33.17</v>
      </c>
      <c r="D136" s="53">
        <f>DATA!F142</f>
        <v>32.72</v>
      </c>
      <c r="E136" s="53">
        <f>DATA!G142</f>
        <v>32.72</v>
      </c>
      <c r="F136" s="55">
        <f>DATA!H142</f>
        <v>16163400</v>
      </c>
      <c r="G136" s="102">
        <f t="shared" si="33"/>
        <v>-0.0799999999999983</v>
      </c>
      <c r="H136" s="102">
        <f t="shared" si="34"/>
        <v>-0.07000000000000028</v>
      </c>
      <c r="I136" s="18">
        <f t="shared" si="35"/>
        <v>0</v>
      </c>
      <c r="J136" s="18">
        <f t="shared" si="36"/>
        <v>0</v>
      </c>
      <c r="K136" s="19">
        <f t="shared" si="37"/>
        <v>0.0706447057972063</v>
      </c>
      <c r="L136" s="19">
        <f t="shared" si="38"/>
        <v>1</v>
      </c>
      <c r="M136" s="19">
        <f t="shared" si="39"/>
        <v>0.0948303187549488</v>
      </c>
      <c r="N136" s="20">
        <f t="shared" si="30"/>
        <v>0.0706447057972063</v>
      </c>
      <c r="O136" s="20">
        <f t="shared" si="31"/>
        <v>0.0948303187549488</v>
      </c>
      <c r="P136" s="29">
        <f t="shared" si="32"/>
        <v>-0.02418561295774249</v>
      </c>
      <c r="Q136" s="43"/>
      <c r="R136" s="44"/>
      <c r="S136" s="44"/>
      <c r="T136" s="45"/>
      <c r="U136" s="44"/>
      <c r="V136" s="43"/>
      <c r="W136" s="43"/>
      <c r="X136" s="43"/>
      <c r="Y136" s="43"/>
      <c r="Z136" s="43"/>
      <c r="AA136" s="43"/>
      <c r="AB136" s="46"/>
      <c r="AC136" s="46"/>
      <c r="AD136" s="46"/>
      <c r="AE136" s="46"/>
    </row>
    <row r="137" spans="1:31" ht="12.75">
      <c r="A137" s="16">
        <f>DATA!C143</f>
        <v>36572</v>
      </c>
      <c r="B137" s="53">
        <f>DATA!D143</f>
        <v>33.08</v>
      </c>
      <c r="C137" s="53">
        <f>DATA!E143</f>
        <v>33.19</v>
      </c>
      <c r="D137" s="53">
        <f>DATA!F143</f>
        <v>32.93</v>
      </c>
      <c r="E137" s="53">
        <f>DATA!G143</f>
        <v>33.05</v>
      </c>
      <c r="F137" s="55">
        <f>DATA!H143</f>
        <v>14970700</v>
      </c>
      <c r="G137" s="102">
        <f t="shared" si="33"/>
        <v>0.01999999999999602</v>
      </c>
      <c r="H137" s="102">
        <f t="shared" si="34"/>
        <v>-0.21000000000000085</v>
      </c>
      <c r="I137" s="18">
        <f t="shared" si="35"/>
        <v>0.01999999999999602</v>
      </c>
      <c r="J137" s="18">
        <f t="shared" si="36"/>
        <v>0</v>
      </c>
      <c r="K137" s="19">
        <f t="shared" si="37"/>
        <v>0.06431411757255502</v>
      </c>
      <c r="L137" s="19">
        <f t="shared" si="38"/>
        <v>1</v>
      </c>
      <c r="M137" s="19">
        <f t="shared" si="39"/>
        <v>0.08297652891058019</v>
      </c>
      <c r="N137" s="20">
        <f t="shared" si="30"/>
        <v>0.06431411757255502</v>
      </c>
      <c r="O137" s="20">
        <f t="shared" si="31"/>
        <v>0.08297652891058019</v>
      </c>
      <c r="P137" s="29">
        <f t="shared" si="32"/>
        <v>-0.018662411338025167</v>
      </c>
      <c r="Q137" s="43"/>
      <c r="R137" s="44"/>
      <c r="S137" s="44"/>
      <c r="T137" s="45"/>
      <c r="U137" s="44"/>
      <c r="V137" s="43"/>
      <c r="W137" s="43"/>
      <c r="X137" s="43"/>
      <c r="Y137" s="43"/>
      <c r="Z137" s="43"/>
      <c r="AA137" s="43"/>
      <c r="AB137" s="46"/>
      <c r="AC137" s="46"/>
      <c r="AD137" s="46"/>
      <c r="AE137" s="46"/>
    </row>
    <row r="138" spans="1:31" ht="12.75">
      <c r="A138" s="16">
        <f>DATA!C144</f>
        <v>36573</v>
      </c>
      <c r="B138" s="53">
        <f>DATA!D144</f>
        <v>33.05</v>
      </c>
      <c r="C138" s="53">
        <f>DATA!E144</f>
        <v>33.24</v>
      </c>
      <c r="D138" s="53">
        <f>DATA!F144</f>
        <v>32.75</v>
      </c>
      <c r="E138" s="53">
        <f>DATA!G144</f>
        <v>32.75</v>
      </c>
      <c r="F138" s="55">
        <f>DATA!H144</f>
        <v>15276100</v>
      </c>
      <c r="G138" s="102">
        <f t="shared" si="33"/>
        <v>0.05000000000000426</v>
      </c>
      <c r="H138" s="102">
        <f t="shared" si="34"/>
        <v>0.17999999999999972</v>
      </c>
      <c r="I138" s="18">
        <f t="shared" si="35"/>
        <v>0</v>
      </c>
      <c r="J138" s="18">
        <f t="shared" si="36"/>
        <v>0.17999999999999972</v>
      </c>
      <c r="K138" s="19">
        <f t="shared" si="37"/>
        <v>0.056274852875985645</v>
      </c>
      <c r="L138" s="19">
        <f t="shared" si="38"/>
        <v>1</v>
      </c>
      <c r="M138" s="19">
        <f t="shared" si="39"/>
        <v>0.09510446279675763</v>
      </c>
      <c r="N138" s="20">
        <f t="shared" si="30"/>
        <v>0.056274852875985645</v>
      </c>
      <c r="O138" s="20">
        <f t="shared" si="31"/>
        <v>0.09510446279675763</v>
      </c>
      <c r="P138" s="29">
        <f t="shared" si="32"/>
        <v>-0.03882960992077199</v>
      </c>
      <c r="Q138" s="43"/>
      <c r="R138" s="44"/>
      <c r="S138" s="44"/>
      <c r="T138" s="45"/>
      <c r="U138" s="44"/>
      <c r="V138" s="43"/>
      <c r="W138" s="43"/>
      <c r="X138" s="43"/>
      <c r="Y138" s="43"/>
      <c r="Z138" s="43"/>
      <c r="AA138" s="43"/>
      <c r="AB138" s="46"/>
      <c r="AC138" s="46"/>
      <c r="AD138" s="46"/>
      <c r="AE138" s="46"/>
    </row>
    <row r="139" spans="1:31" ht="12.75">
      <c r="A139" s="16">
        <f>DATA!C145</f>
        <v>36574</v>
      </c>
      <c r="B139" s="53">
        <f>DATA!D145</f>
        <v>33</v>
      </c>
      <c r="C139" s="53">
        <f>DATA!E145</f>
        <v>33.1</v>
      </c>
      <c r="D139" s="53">
        <f>DATA!F145</f>
        <v>32.58</v>
      </c>
      <c r="E139" s="53">
        <f>DATA!G145</f>
        <v>32.6</v>
      </c>
      <c r="F139" s="55">
        <f>DATA!H145</f>
        <v>18374000</v>
      </c>
      <c r="G139" s="102">
        <f t="shared" si="33"/>
        <v>-0.14000000000000057</v>
      </c>
      <c r="H139" s="102">
        <f t="shared" si="34"/>
        <v>0.1700000000000017</v>
      </c>
      <c r="I139" s="18">
        <f t="shared" si="35"/>
        <v>0</v>
      </c>
      <c r="J139" s="18">
        <f t="shared" si="36"/>
        <v>0.1700000000000017</v>
      </c>
      <c r="K139" s="19">
        <f t="shared" si="37"/>
        <v>0.04924049626648744</v>
      </c>
      <c r="L139" s="19">
        <f t="shared" si="38"/>
        <v>1</v>
      </c>
      <c r="M139" s="19">
        <f t="shared" si="39"/>
        <v>0.10446640494716314</v>
      </c>
      <c r="N139" s="20">
        <f t="shared" si="30"/>
        <v>0.04924049626648744</v>
      </c>
      <c r="O139" s="20">
        <f t="shared" si="31"/>
        <v>0.10446640494716314</v>
      </c>
      <c r="P139" s="29">
        <f t="shared" si="32"/>
        <v>-0.0552259086806757</v>
      </c>
      <c r="Q139" s="43"/>
      <c r="R139" s="44"/>
      <c r="S139" s="44"/>
      <c r="T139" s="45"/>
      <c r="U139" s="44"/>
      <c r="V139" s="43"/>
      <c r="W139" s="43"/>
      <c r="X139" s="43"/>
      <c r="Y139" s="43"/>
      <c r="Z139" s="43"/>
      <c r="AA139" s="43"/>
      <c r="AB139" s="46"/>
      <c r="AC139" s="46"/>
      <c r="AD139" s="46"/>
      <c r="AE139" s="46"/>
    </row>
    <row r="140" spans="1:31" ht="12.75">
      <c r="A140" s="16">
        <f>DATA!C146</f>
        <v>36575</v>
      </c>
      <c r="B140" s="53">
        <f>DATA!D146</f>
        <v>32.79</v>
      </c>
      <c r="C140" s="53">
        <f>DATA!E146</f>
        <v>32.89</v>
      </c>
      <c r="D140" s="53">
        <f>DATA!F146</f>
        <v>32.5</v>
      </c>
      <c r="E140" s="53">
        <f>DATA!G146</f>
        <v>32.7</v>
      </c>
      <c r="F140" s="55">
        <f>DATA!H146</f>
        <v>17531100</v>
      </c>
      <c r="G140" s="102">
        <f t="shared" si="33"/>
        <v>-0.21000000000000085</v>
      </c>
      <c r="H140" s="102">
        <f t="shared" si="34"/>
        <v>0.0799999999999983</v>
      </c>
      <c r="I140" s="18">
        <f t="shared" si="35"/>
        <v>0</v>
      </c>
      <c r="J140" s="18">
        <f t="shared" si="36"/>
        <v>0.0799999999999983</v>
      </c>
      <c r="K140" s="19">
        <f t="shared" si="37"/>
        <v>0.04308543423317651</v>
      </c>
      <c r="L140" s="19">
        <f t="shared" si="38"/>
        <v>1</v>
      </c>
      <c r="M140" s="19">
        <f t="shared" si="39"/>
        <v>0.10140810432876754</v>
      </c>
      <c r="N140" s="20">
        <f t="shared" si="30"/>
        <v>0.04308543423317651</v>
      </c>
      <c r="O140" s="20">
        <f t="shared" si="31"/>
        <v>0.10140810432876754</v>
      </c>
      <c r="P140" s="29">
        <f t="shared" si="32"/>
        <v>-0.05832267009559103</v>
      </c>
      <c r="Q140" s="43"/>
      <c r="R140" s="44"/>
      <c r="S140" s="44"/>
      <c r="T140" s="45"/>
      <c r="U140" s="44"/>
      <c r="V140" s="43"/>
      <c r="W140" s="43"/>
      <c r="X140" s="43"/>
      <c r="Y140" s="43"/>
      <c r="Z140" s="43"/>
      <c r="AA140" s="43"/>
      <c r="AB140" s="46"/>
      <c r="AC140" s="46"/>
      <c r="AD140" s="46"/>
      <c r="AE140" s="46"/>
    </row>
    <row r="141" spans="1:31" ht="12.75">
      <c r="A141" s="16">
        <f>DATA!C147</f>
        <v>36578</v>
      </c>
      <c r="B141" s="53">
        <f>DATA!D147</f>
        <v>32.75</v>
      </c>
      <c r="C141" s="53">
        <f>DATA!E147</f>
        <v>33.48</v>
      </c>
      <c r="D141" s="53">
        <f>DATA!F147</f>
        <v>32.71</v>
      </c>
      <c r="E141" s="53">
        <f>DATA!G147</f>
        <v>33.42</v>
      </c>
      <c r="F141" s="55">
        <f>DATA!H147</f>
        <v>20830700</v>
      </c>
      <c r="G141" s="102">
        <f t="shared" si="33"/>
        <v>0.5899999999999963</v>
      </c>
      <c r="H141" s="102">
        <f t="shared" si="34"/>
        <v>-0.21000000000000085</v>
      </c>
      <c r="I141" s="18">
        <f t="shared" si="35"/>
        <v>0.5899999999999963</v>
      </c>
      <c r="J141" s="18">
        <f t="shared" si="36"/>
        <v>0</v>
      </c>
      <c r="K141" s="19">
        <f t="shared" si="37"/>
        <v>0.11144975495402898</v>
      </c>
      <c r="L141" s="19">
        <f t="shared" si="38"/>
        <v>1</v>
      </c>
      <c r="M141" s="19">
        <f t="shared" si="39"/>
        <v>0.0887320912876716</v>
      </c>
      <c r="N141" s="20">
        <f t="shared" si="30"/>
        <v>0.11144975495402898</v>
      </c>
      <c r="O141" s="20">
        <f t="shared" si="31"/>
        <v>0.0887320912876716</v>
      </c>
      <c r="P141" s="29">
        <f t="shared" si="32"/>
        <v>0.022717663666357385</v>
      </c>
      <c r="Q141" s="43"/>
      <c r="R141" s="44"/>
      <c r="S141" s="44"/>
      <c r="T141" s="45"/>
      <c r="U141" s="44"/>
      <c r="V141" s="43"/>
      <c r="W141" s="43"/>
      <c r="X141" s="43"/>
      <c r="Y141" s="43"/>
      <c r="Z141" s="43"/>
      <c r="AA141" s="43"/>
      <c r="AB141" s="46"/>
      <c r="AC141" s="46"/>
      <c r="AD141" s="46"/>
      <c r="AE141" s="46"/>
    </row>
    <row r="142" spans="1:31" ht="12.75">
      <c r="A142" s="16">
        <f>DATA!C148</f>
        <v>36579</v>
      </c>
      <c r="B142" s="53">
        <f>DATA!D148</f>
        <v>33.41</v>
      </c>
      <c r="C142" s="53">
        <f>DATA!E148</f>
        <v>33.66</v>
      </c>
      <c r="D142" s="53">
        <f>DATA!F148</f>
        <v>33.05</v>
      </c>
      <c r="E142" s="53">
        <f>DATA!G148</f>
        <v>33.28</v>
      </c>
      <c r="F142" s="55">
        <f>DATA!H148</f>
        <v>21163300</v>
      </c>
      <c r="G142" s="102">
        <f t="shared" si="33"/>
        <v>0.17999999999999972</v>
      </c>
      <c r="H142" s="102">
        <f t="shared" si="34"/>
        <v>-0.3399999999999963</v>
      </c>
      <c r="I142" s="18">
        <f t="shared" si="35"/>
        <v>0.17999999999999972</v>
      </c>
      <c r="J142" s="18">
        <f t="shared" si="36"/>
        <v>0</v>
      </c>
      <c r="K142" s="19">
        <f t="shared" si="37"/>
        <v>0.12001853558477532</v>
      </c>
      <c r="L142" s="19">
        <f t="shared" si="38"/>
        <v>1</v>
      </c>
      <c r="M142" s="19">
        <f t="shared" si="39"/>
        <v>0.07764057987671265</v>
      </c>
      <c r="N142" s="20">
        <f t="shared" si="30"/>
        <v>0.12001853558477532</v>
      </c>
      <c r="O142" s="20">
        <f t="shared" si="31"/>
        <v>0.07764057987671265</v>
      </c>
      <c r="P142" s="29">
        <f t="shared" si="32"/>
        <v>0.04237795570806267</v>
      </c>
      <c r="Q142" s="43"/>
      <c r="R142" s="44"/>
      <c r="S142" s="44"/>
      <c r="T142" s="45"/>
      <c r="U142" s="44"/>
      <c r="V142" s="43"/>
      <c r="W142" s="43"/>
      <c r="X142" s="43"/>
      <c r="Y142" s="43"/>
      <c r="Z142" s="43"/>
      <c r="AA142" s="43"/>
      <c r="AB142" s="46"/>
      <c r="AC142" s="46"/>
      <c r="AD142" s="46"/>
      <c r="AE142" s="46"/>
    </row>
    <row r="143" spans="1:31" ht="12.75">
      <c r="A143" s="16">
        <f>DATA!C149</f>
        <v>36580</v>
      </c>
      <c r="B143" s="53">
        <f>DATA!D149</f>
        <v>33.3</v>
      </c>
      <c r="C143" s="53">
        <f>DATA!E149</f>
        <v>33.31</v>
      </c>
      <c r="D143" s="53">
        <f>DATA!F149</f>
        <v>32.92</v>
      </c>
      <c r="E143" s="53">
        <f>DATA!G149</f>
        <v>32.97</v>
      </c>
      <c r="F143" s="55">
        <f>DATA!H149</f>
        <v>16815600</v>
      </c>
      <c r="G143" s="102">
        <f t="shared" si="33"/>
        <v>-0.3499999999999943</v>
      </c>
      <c r="H143" s="102">
        <f t="shared" si="34"/>
        <v>0.12999999999999545</v>
      </c>
      <c r="I143" s="18">
        <f t="shared" si="35"/>
        <v>0</v>
      </c>
      <c r="J143" s="18">
        <f t="shared" si="36"/>
        <v>0.12999999999999545</v>
      </c>
      <c r="K143" s="19">
        <f t="shared" si="37"/>
        <v>0.1050162186366784</v>
      </c>
      <c r="L143" s="19">
        <f t="shared" si="38"/>
        <v>1</v>
      </c>
      <c r="M143" s="19">
        <f t="shared" si="39"/>
        <v>0.084185507392123</v>
      </c>
      <c r="N143" s="20">
        <f t="shared" si="30"/>
        <v>0.1050162186366784</v>
      </c>
      <c r="O143" s="20">
        <f t="shared" si="31"/>
        <v>0.084185507392123</v>
      </c>
      <c r="P143" s="29">
        <f t="shared" si="32"/>
        <v>0.020830711244555405</v>
      </c>
      <c r="Q143" s="43"/>
      <c r="R143" s="44"/>
      <c r="S143" s="44"/>
      <c r="T143" s="45"/>
      <c r="U143" s="44"/>
      <c r="V143" s="43"/>
      <c r="W143" s="43"/>
      <c r="X143" s="43"/>
      <c r="Y143" s="43"/>
      <c r="Z143" s="43"/>
      <c r="AA143" s="43"/>
      <c r="AB143" s="46"/>
      <c r="AC143" s="46"/>
      <c r="AD143" s="46"/>
      <c r="AE143" s="46"/>
    </row>
    <row r="144" spans="1:31" ht="12.75">
      <c r="A144" s="16">
        <f>DATA!C150</f>
        <v>36581</v>
      </c>
      <c r="B144" s="53">
        <f>DATA!D150</f>
        <v>32.72</v>
      </c>
      <c r="C144" s="53">
        <f>DATA!E150</f>
        <v>32.89</v>
      </c>
      <c r="D144" s="53">
        <f>DATA!F150</f>
        <v>32.61</v>
      </c>
      <c r="E144" s="53">
        <f>DATA!G150</f>
        <v>32.67</v>
      </c>
      <c r="F144" s="55">
        <f>DATA!H150</f>
        <v>16717200</v>
      </c>
      <c r="G144" s="102">
        <f t="shared" si="33"/>
        <v>-0.4200000000000017</v>
      </c>
      <c r="H144" s="102">
        <f t="shared" si="34"/>
        <v>0.3100000000000023</v>
      </c>
      <c r="I144" s="18">
        <f t="shared" si="35"/>
        <v>0</v>
      </c>
      <c r="J144" s="18">
        <f t="shared" si="36"/>
        <v>0.3100000000000023</v>
      </c>
      <c r="K144" s="19">
        <f t="shared" si="37"/>
        <v>0.0918891913070936</v>
      </c>
      <c r="L144" s="19">
        <f t="shared" si="38"/>
        <v>1</v>
      </c>
      <c r="M144" s="19">
        <f t="shared" si="39"/>
        <v>0.11241231896810791</v>
      </c>
      <c r="N144" s="20">
        <f t="shared" si="30"/>
        <v>0.0918891913070936</v>
      </c>
      <c r="O144" s="20">
        <f t="shared" si="31"/>
        <v>0.11241231896810791</v>
      </c>
      <c r="P144" s="29">
        <f t="shared" si="32"/>
        <v>-0.020523127661014315</v>
      </c>
      <c r="Q144" s="43"/>
      <c r="R144" s="44"/>
      <c r="S144" s="44"/>
      <c r="T144" s="45"/>
      <c r="U144" s="44"/>
      <c r="V144" s="43"/>
      <c r="W144" s="43"/>
      <c r="X144" s="43"/>
      <c r="Y144" s="43"/>
      <c r="Z144" s="43"/>
      <c r="AA144" s="43"/>
      <c r="AB144" s="46"/>
      <c r="AC144" s="46"/>
      <c r="AD144" s="46"/>
      <c r="AE144" s="46"/>
    </row>
    <row r="145" spans="1:31" ht="12.75">
      <c r="A145" s="16">
        <f>DATA!C151</f>
        <v>36582</v>
      </c>
      <c r="B145" s="53">
        <f>DATA!D151</f>
        <v>32.75</v>
      </c>
      <c r="C145" s="53">
        <f>DATA!E151</f>
        <v>32.95</v>
      </c>
      <c r="D145" s="53">
        <f>DATA!F151</f>
        <v>32.52</v>
      </c>
      <c r="E145" s="53">
        <f>DATA!G151</f>
        <v>32.52</v>
      </c>
      <c r="F145" s="55">
        <f>DATA!H151</f>
        <v>17012000</v>
      </c>
      <c r="G145" s="102">
        <f t="shared" si="33"/>
        <v>0.060000000000002274</v>
      </c>
      <c r="H145" s="102">
        <f t="shared" si="34"/>
        <v>0.0899999999999963</v>
      </c>
      <c r="I145" s="18">
        <f t="shared" si="35"/>
        <v>0</v>
      </c>
      <c r="J145" s="18">
        <f t="shared" si="36"/>
        <v>0.0899999999999963</v>
      </c>
      <c r="K145" s="19">
        <f t="shared" si="37"/>
        <v>0.0804030423937069</v>
      </c>
      <c r="L145" s="19">
        <f t="shared" si="38"/>
        <v>1</v>
      </c>
      <c r="M145" s="19">
        <f t="shared" si="39"/>
        <v>0.10961077909709396</v>
      </c>
      <c r="N145" s="20">
        <f t="shared" si="30"/>
        <v>0.0804030423937069</v>
      </c>
      <c r="O145" s="20">
        <f t="shared" si="31"/>
        <v>0.10961077909709396</v>
      </c>
      <c r="P145" s="29">
        <f t="shared" si="32"/>
        <v>-0.02920773670338707</v>
      </c>
      <c r="Q145" s="43"/>
      <c r="R145" s="44"/>
      <c r="S145" s="44"/>
      <c r="T145" s="45"/>
      <c r="U145" s="44"/>
      <c r="V145" s="43"/>
      <c r="W145" s="43"/>
      <c r="X145" s="43"/>
      <c r="Y145" s="43"/>
      <c r="Z145" s="43"/>
      <c r="AA145" s="43"/>
      <c r="AB145" s="46"/>
      <c r="AC145" s="46"/>
      <c r="AD145" s="46"/>
      <c r="AE145" s="46"/>
    </row>
    <row r="146" spans="1:31" ht="12.75">
      <c r="A146" s="16">
        <f>DATA!C152</f>
        <v>36585</v>
      </c>
      <c r="B146" s="53">
        <f>DATA!D152</f>
        <v>32.69</v>
      </c>
      <c r="C146" s="53">
        <f>DATA!E152</f>
        <v>32.93</v>
      </c>
      <c r="D146" s="53">
        <f>DATA!F152</f>
        <v>32.51</v>
      </c>
      <c r="E146" s="53">
        <f>DATA!G152</f>
        <v>32.79</v>
      </c>
      <c r="F146" s="55">
        <f>DATA!H152</f>
        <v>15690800</v>
      </c>
      <c r="G146" s="102">
        <f t="shared" si="33"/>
        <v>-0.020000000000003126</v>
      </c>
      <c r="H146" s="102">
        <f t="shared" si="34"/>
        <v>0.010000000000005116</v>
      </c>
      <c r="I146" s="18">
        <f t="shared" si="35"/>
        <v>0</v>
      </c>
      <c r="J146" s="18">
        <f t="shared" si="36"/>
        <v>0.010000000000005116</v>
      </c>
      <c r="K146" s="19">
        <f t="shared" si="37"/>
        <v>0.07035266209449353</v>
      </c>
      <c r="L146" s="19">
        <f t="shared" si="38"/>
        <v>1</v>
      </c>
      <c r="M146" s="19">
        <f t="shared" si="39"/>
        <v>0.09715943170995786</v>
      </c>
      <c r="N146" s="20">
        <f t="shared" si="30"/>
        <v>0.07035266209449353</v>
      </c>
      <c r="O146" s="20">
        <f t="shared" si="31"/>
        <v>0.09715943170995786</v>
      </c>
      <c r="P146" s="29">
        <f t="shared" si="32"/>
        <v>-0.026806769615464326</v>
      </c>
      <c r="Q146" s="43"/>
      <c r="R146" s="44"/>
      <c r="S146" s="44"/>
      <c r="T146" s="45"/>
      <c r="U146" s="44"/>
      <c r="V146" s="43"/>
      <c r="W146" s="43"/>
      <c r="X146" s="43"/>
      <c r="Y146" s="43"/>
      <c r="Z146" s="43"/>
      <c r="AA146" s="43"/>
      <c r="AB146" s="46"/>
      <c r="AC146" s="46"/>
      <c r="AD146" s="46"/>
      <c r="AE146" s="46"/>
    </row>
    <row r="147" spans="1:31" ht="12.75">
      <c r="A147" s="16">
        <f>DATA!C153</f>
        <v>36586</v>
      </c>
      <c r="B147" s="53">
        <f>DATA!D153</f>
        <v>32.93</v>
      </c>
      <c r="C147" s="53">
        <f>DATA!E153</f>
        <v>32.95</v>
      </c>
      <c r="D147" s="53">
        <f>DATA!F153</f>
        <v>32.42</v>
      </c>
      <c r="E147" s="53">
        <f>DATA!G153</f>
        <v>32.49</v>
      </c>
      <c r="F147" s="55">
        <f>DATA!H153</f>
        <v>18938400</v>
      </c>
      <c r="G147" s="102">
        <f t="shared" si="33"/>
        <v>0.020000000000003126</v>
      </c>
      <c r="H147" s="102">
        <f t="shared" si="34"/>
        <v>0.0899999999999963</v>
      </c>
      <c r="I147" s="18">
        <f t="shared" si="35"/>
        <v>0</v>
      </c>
      <c r="J147" s="18">
        <f t="shared" si="36"/>
        <v>0.0899999999999963</v>
      </c>
      <c r="K147" s="19">
        <f t="shared" si="37"/>
        <v>0.06155857933268184</v>
      </c>
      <c r="L147" s="19">
        <f t="shared" si="38"/>
        <v>1</v>
      </c>
      <c r="M147" s="19">
        <f t="shared" si="39"/>
        <v>0.09626450274621266</v>
      </c>
      <c r="N147" s="20">
        <f t="shared" si="30"/>
        <v>0.06155857933268184</v>
      </c>
      <c r="O147" s="20">
        <f t="shared" si="31"/>
        <v>0.09626450274621266</v>
      </c>
      <c r="P147" s="29">
        <f t="shared" si="32"/>
        <v>-0.03470592341353082</v>
      </c>
      <c r="Q147" s="43"/>
      <c r="R147" s="44"/>
      <c r="S147" s="44"/>
      <c r="T147" s="45"/>
      <c r="U147" s="44"/>
      <c r="V147" s="43"/>
      <c r="W147" s="43"/>
      <c r="X147" s="43"/>
      <c r="Y147" s="43"/>
      <c r="Z147" s="43"/>
      <c r="AA147" s="43"/>
      <c r="AB147" s="46"/>
      <c r="AC147" s="46"/>
      <c r="AD147" s="46"/>
      <c r="AE147" s="46"/>
    </row>
    <row r="148" spans="1:31" ht="12.75">
      <c r="A148" s="16">
        <f>DATA!C154</f>
        <v>36587</v>
      </c>
      <c r="B148" s="53">
        <f>DATA!D154</f>
        <v>32.46</v>
      </c>
      <c r="C148" s="53">
        <f>DATA!E154</f>
        <v>32.87</v>
      </c>
      <c r="D148" s="53">
        <f>DATA!F154</f>
        <v>32.41</v>
      </c>
      <c r="E148" s="53">
        <f>DATA!G154</f>
        <v>32.85</v>
      </c>
      <c r="F148" s="55">
        <f>DATA!H154</f>
        <v>14797700</v>
      </c>
      <c r="G148" s="102">
        <f t="shared" si="33"/>
        <v>-0.0800000000000054</v>
      </c>
      <c r="H148" s="102">
        <f t="shared" si="34"/>
        <v>0.010000000000005116</v>
      </c>
      <c r="I148" s="18">
        <f t="shared" si="35"/>
        <v>0</v>
      </c>
      <c r="J148" s="18">
        <f t="shared" si="36"/>
        <v>0.010000000000005116</v>
      </c>
      <c r="K148" s="19">
        <f t="shared" si="37"/>
        <v>0.053863756916096614</v>
      </c>
      <c r="L148" s="19">
        <f t="shared" si="38"/>
        <v>1</v>
      </c>
      <c r="M148" s="19">
        <f t="shared" si="39"/>
        <v>0.08548143990293672</v>
      </c>
      <c r="N148" s="20">
        <f t="shared" si="30"/>
        <v>0.053863756916096614</v>
      </c>
      <c r="O148" s="20">
        <f t="shared" si="31"/>
        <v>0.08548143990293672</v>
      </c>
      <c r="P148" s="29">
        <f t="shared" si="32"/>
        <v>-0.031617682986840104</v>
      </c>
      <c r="Q148" s="43"/>
      <c r="R148" s="44"/>
      <c r="S148" s="44"/>
      <c r="T148" s="45"/>
      <c r="U148" s="44"/>
      <c r="V148" s="43"/>
      <c r="W148" s="43"/>
      <c r="X148" s="43"/>
      <c r="Y148" s="43"/>
      <c r="Z148" s="43"/>
      <c r="AA148" s="43"/>
      <c r="AB148" s="46"/>
      <c r="AC148" s="46"/>
      <c r="AD148" s="46"/>
      <c r="AE148" s="46"/>
    </row>
    <row r="149" spans="1:31" ht="12.75">
      <c r="A149" s="16">
        <f>DATA!C155</f>
        <v>36588</v>
      </c>
      <c r="B149" s="53">
        <f>DATA!D155</f>
        <v>32.7</v>
      </c>
      <c r="C149" s="53">
        <f>DATA!E155</f>
        <v>32.95</v>
      </c>
      <c r="D149" s="53">
        <f>DATA!F155</f>
        <v>32.7</v>
      </c>
      <c r="E149" s="53">
        <f>DATA!G155</f>
        <v>32.9</v>
      </c>
      <c r="F149" s="55">
        <f>DATA!H155</f>
        <v>15287500</v>
      </c>
      <c r="G149" s="102">
        <f t="shared" si="33"/>
        <v>0.0800000000000054</v>
      </c>
      <c r="H149" s="102">
        <f t="shared" si="34"/>
        <v>-0.29000000000000625</v>
      </c>
      <c r="I149" s="18">
        <f t="shared" si="35"/>
        <v>0.0800000000000054</v>
      </c>
      <c r="J149" s="18">
        <f t="shared" si="36"/>
        <v>0</v>
      </c>
      <c r="K149" s="19">
        <f t="shared" si="37"/>
        <v>0.05713078730158521</v>
      </c>
      <c r="L149" s="19">
        <f t="shared" si="38"/>
        <v>1</v>
      </c>
      <c r="M149" s="19">
        <f t="shared" si="39"/>
        <v>0.07479625991506964</v>
      </c>
      <c r="N149" s="20">
        <f t="shared" si="30"/>
        <v>0.05713078730158521</v>
      </c>
      <c r="O149" s="20">
        <f t="shared" si="31"/>
        <v>0.07479625991506964</v>
      </c>
      <c r="P149" s="29">
        <f t="shared" si="32"/>
        <v>-0.017665472613484424</v>
      </c>
      <c r="Q149" s="43"/>
      <c r="R149" s="44"/>
      <c r="S149" s="44"/>
      <c r="T149" s="45"/>
      <c r="U149" s="44"/>
      <c r="V149" s="43"/>
      <c r="W149" s="43"/>
      <c r="X149" s="43"/>
      <c r="Y149" s="43"/>
      <c r="Z149" s="43"/>
      <c r="AA149" s="43"/>
      <c r="AB149" s="46"/>
      <c r="AC149" s="46"/>
      <c r="AD149" s="46"/>
      <c r="AE149" s="46"/>
    </row>
    <row r="150" spans="1:31" ht="12.75">
      <c r="A150" s="16">
        <f>DATA!C156</f>
        <v>36589</v>
      </c>
      <c r="B150" s="53">
        <f>DATA!D156</f>
        <v>32.65</v>
      </c>
      <c r="C150" s="53">
        <f>DATA!E156</f>
        <v>33.48</v>
      </c>
      <c r="D150" s="53">
        <f>DATA!F156</f>
        <v>32.6</v>
      </c>
      <c r="E150" s="53">
        <f>DATA!G156</f>
        <v>32.77</v>
      </c>
      <c r="F150" s="55">
        <f>DATA!H156</f>
        <v>18573000</v>
      </c>
      <c r="G150" s="102">
        <f t="shared" si="33"/>
        <v>0.529999999999994</v>
      </c>
      <c r="H150" s="102">
        <f t="shared" si="34"/>
        <v>0.10000000000000142</v>
      </c>
      <c r="I150" s="18">
        <f t="shared" si="35"/>
        <v>0.529999999999994</v>
      </c>
      <c r="J150" s="18">
        <f t="shared" si="36"/>
        <v>0</v>
      </c>
      <c r="K150" s="19">
        <f t="shared" si="37"/>
        <v>0.11623943888888631</v>
      </c>
      <c r="L150" s="19">
        <f t="shared" si="38"/>
        <v>1</v>
      </c>
      <c r="M150" s="19">
        <f t="shared" si="39"/>
        <v>0.06544672742568593</v>
      </c>
      <c r="N150" s="20">
        <f t="shared" si="30"/>
        <v>0.11623943888888631</v>
      </c>
      <c r="O150" s="20">
        <f t="shared" si="31"/>
        <v>0.06544672742568593</v>
      </c>
      <c r="P150" s="29">
        <f t="shared" si="32"/>
        <v>0.050792711463200385</v>
      </c>
      <c r="Q150" s="43"/>
      <c r="R150" s="44"/>
      <c r="S150" s="44"/>
      <c r="T150" s="45"/>
      <c r="U150" s="44"/>
      <c r="V150" s="43"/>
      <c r="W150" s="43"/>
      <c r="X150" s="43"/>
      <c r="Y150" s="43"/>
      <c r="Z150" s="43"/>
      <c r="AA150" s="43"/>
      <c r="AB150" s="46"/>
      <c r="AC150" s="46"/>
      <c r="AD150" s="46"/>
      <c r="AE150" s="46"/>
    </row>
    <row r="151" spans="1:31" ht="12.75">
      <c r="A151" s="16">
        <f>DATA!C157</f>
        <v>36592</v>
      </c>
      <c r="B151" s="53">
        <f>DATA!D157</f>
        <v>32.5</v>
      </c>
      <c r="C151" s="53">
        <f>DATA!E157</f>
        <v>32.5</v>
      </c>
      <c r="D151" s="53">
        <f>DATA!F157</f>
        <v>31.76</v>
      </c>
      <c r="E151" s="53">
        <f>DATA!G157</f>
        <v>31.83</v>
      </c>
      <c r="F151" s="55">
        <f>DATA!H157</f>
        <v>27443300</v>
      </c>
      <c r="G151" s="102">
        <f t="shared" si="33"/>
        <v>-0.9799999999999969</v>
      </c>
      <c r="H151" s="102">
        <f t="shared" si="34"/>
        <v>0.8399999999999999</v>
      </c>
      <c r="I151" s="18">
        <f t="shared" si="35"/>
        <v>0</v>
      </c>
      <c r="J151" s="18">
        <f t="shared" si="36"/>
        <v>0.8399999999999999</v>
      </c>
      <c r="K151" s="19">
        <f t="shared" si="37"/>
        <v>0.10170950902777552</v>
      </c>
      <c r="L151" s="19">
        <f t="shared" si="38"/>
        <v>1</v>
      </c>
      <c r="M151" s="19">
        <f t="shared" si="39"/>
        <v>0.16226588649747517</v>
      </c>
      <c r="N151" s="20">
        <f t="shared" si="30"/>
        <v>0.10170950902777552</v>
      </c>
      <c r="O151" s="20">
        <f t="shared" si="31"/>
        <v>0.16226588649747517</v>
      </c>
      <c r="P151" s="29">
        <f t="shared" si="32"/>
        <v>-0.06055637746969965</v>
      </c>
      <c r="Q151" s="43"/>
      <c r="R151" s="44"/>
      <c r="S151" s="44"/>
      <c r="T151" s="45"/>
      <c r="U151" s="44"/>
      <c r="V151" s="43"/>
      <c r="W151" s="43"/>
      <c r="X151" s="43"/>
      <c r="Y151" s="43"/>
      <c r="Z151" s="43"/>
      <c r="AA151" s="43"/>
      <c r="AB151" s="46"/>
      <c r="AC151" s="46"/>
      <c r="AD151" s="46"/>
      <c r="AE151" s="46"/>
    </row>
    <row r="152" spans="1:31" ht="12.75">
      <c r="A152" s="16">
        <f>DATA!C158</f>
        <v>36593</v>
      </c>
      <c r="B152" s="53">
        <f>DATA!D158</f>
        <v>31.59</v>
      </c>
      <c r="C152" s="53">
        <f>DATA!E158</f>
        <v>31.7</v>
      </c>
      <c r="D152" s="53">
        <f>DATA!F158</f>
        <v>31.31</v>
      </c>
      <c r="E152" s="53">
        <f>DATA!G158</f>
        <v>31.56</v>
      </c>
      <c r="F152" s="55">
        <f>DATA!H158</f>
        <v>58142400</v>
      </c>
      <c r="G152" s="102">
        <f t="shared" si="33"/>
        <v>-0.8000000000000007</v>
      </c>
      <c r="H152" s="102">
        <f t="shared" si="34"/>
        <v>0.45000000000000284</v>
      </c>
      <c r="I152" s="18">
        <f t="shared" si="35"/>
        <v>0</v>
      </c>
      <c r="J152" s="18">
        <f t="shared" si="36"/>
        <v>0.45000000000000284</v>
      </c>
      <c r="K152" s="19">
        <f t="shared" si="37"/>
        <v>0.08899582039930358</v>
      </c>
      <c r="L152" s="19">
        <f t="shared" si="38"/>
        <v>1</v>
      </c>
      <c r="M152" s="19">
        <f t="shared" si="39"/>
        <v>0.19823265068529114</v>
      </c>
      <c r="N152" s="20">
        <f t="shared" si="30"/>
        <v>0.08899582039930358</v>
      </c>
      <c r="O152" s="20">
        <f t="shared" si="31"/>
        <v>0.19823265068529114</v>
      </c>
      <c r="P152" s="29">
        <f t="shared" si="32"/>
        <v>-0.10923683028598756</v>
      </c>
      <c r="Q152" s="43"/>
      <c r="R152" s="44"/>
      <c r="S152" s="44"/>
      <c r="T152" s="45"/>
      <c r="U152" s="44"/>
      <c r="V152" s="43"/>
      <c r="W152" s="43"/>
      <c r="X152" s="43"/>
      <c r="Y152" s="43"/>
      <c r="Z152" s="43"/>
      <c r="AA152" s="43"/>
      <c r="AB152" s="46"/>
      <c r="AC152" s="46"/>
      <c r="AD152" s="46"/>
      <c r="AE152" s="46"/>
    </row>
    <row r="153" spans="1:31" ht="12.75">
      <c r="A153" s="16">
        <f>DATA!C159</f>
        <v>36594</v>
      </c>
      <c r="B153" s="53">
        <f>DATA!D159</f>
        <v>31.64</v>
      </c>
      <c r="C153" s="53">
        <f>DATA!E159</f>
        <v>31.66</v>
      </c>
      <c r="D153" s="53">
        <f>DATA!F159</f>
        <v>30.9</v>
      </c>
      <c r="E153" s="53">
        <f>DATA!G159</f>
        <v>31.1</v>
      </c>
      <c r="F153" s="55">
        <f>DATA!H159</f>
        <v>40497500</v>
      </c>
      <c r="G153" s="102">
        <f t="shared" si="33"/>
        <v>-0.03999999999999915</v>
      </c>
      <c r="H153" s="102">
        <f t="shared" si="34"/>
        <v>0.41000000000000014</v>
      </c>
      <c r="I153" s="18">
        <f t="shared" si="35"/>
        <v>0</v>
      </c>
      <c r="J153" s="18">
        <f t="shared" si="36"/>
        <v>0.41000000000000014</v>
      </c>
      <c r="K153" s="19">
        <f t="shared" si="37"/>
        <v>0.07787134284939064</v>
      </c>
      <c r="L153" s="19">
        <f t="shared" si="38"/>
        <v>1</v>
      </c>
      <c r="M153" s="19">
        <f t="shared" si="39"/>
        <v>0.22470356934962976</v>
      </c>
      <c r="N153" s="20">
        <f t="shared" si="30"/>
        <v>0.07787134284939064</v>
      </c>
      <c r="O153" s="20">
        <f t="shared" si="31"/>
        <v>0.22470356934962976</v>
      </c>
      <c r="P153" s="29">
        <f t="shared" si="32"/>
        <v>-0.14683222650023914</v>
      </c>
      <c r="Q153" s="43"/>
      <c r="R153" s="44"/>
      <c r="S153" s="44"/>
      <c r="T153" s="45"/>
      <c r="U153" s="44"/>
      <c r="V153" s="43"/>
      <c r="W153" s="43"/>
      <c r="X153" s="43"/>
      <c r="Y153" s="43"/>
      <c r="Z153" s="43"/>
      <c r="AA153" s="43"/>
      <c r="AB153" s="46"/>
      <c r="AC153" s="46"/>
      <c r="AD153" s="46"/>
      <c r="AE153" s="46"/>
    </row>
    <row r="154" spans="1:31" ht="12.75">
      <c r="A154" s="16">
        <f>DATA!C160</f>
        <v>36595</v>
      </c>
      <c r="B154" s="53">
        <f>DATA!D160</f>
        <v>30.92</v>
      </c>
      <c r="C154" s="53">
        <f>DATA!E160</f>
        <v>31.15</v>
      </c>
      <c r="D154" s="53">
        <f>DATA!F160</f>
        <v>30.26</v>
      </c>
      <c r="E154" s="53">
        <f>DATA!G160</f>
        <v>30.42</v>
      </c>
      <c r="F154" s="55">
        <f>DATA!H160</f>
        <v>42291200</v>
      </c>
      <c r="G154" s="102">
        <f t="shared" si="33"/>
        <v>-0.5100000000000016</v>
      </c>
      <c r="H154" s="102">
        <f t="shared" si="34"/>
        <v>0.639999999999997</v>
      </c>
      <c r="I154" s="18">
        <f t="shared" si="35"/>
        <v>0</v>
      </c>
      <c r="J154" s="18">
        <f t="shared" si="36"/>
        <v>0.639999999999997</v>
      </c>
      <c r="K154" s="19">
        <f t="shared" si="37"/>
        <v>0.0681374249932168</v>
      </c>
      <c r="L154" s="19">
        <f t="shared" si="38"/>
        <v>1</v>
      </c>
      <c r="M154" s="19">
        <f t="shared" si="39"/>
        <v>0.2766156231809257</v>
      </c>
      <c r="N154" s="20">
        <f t="shared" si="30"/>
        <v>0.0681374249932168</v>
      </c>
      <c r="O154" s="20">
        <f t="shared" si="31"/>
        <v>0.2766156231809257</v>
      </c>
      <c r="P154" s="29">
        <f t="shared" si="32"/>
        <v>-0.2084781981877089</v>
      </c>
      <c r="Q154" s="43"/>
      <c r="R154" s="44"/>
      <c r="S154" s="44"/>
      <c r="T154" s="45"/>
      <c r="U154" s="44"/>
      <c r="V154" s="43"/>
      <c r="W154" s="43"/>
      <c r="X154" s="43"/>
      <c r="Y154" s="43"/>
      <c r="Z154" s="43"/>
      <c r="AA154" s="43"/>
      <c r="AB154" s="46"/>
      <c r="AC154" s="46"/>
      <c r="AD154" s="46"/>
      <c r="AE154" s="46"/>
    </row>
    <row r="155" spans="1:31" ht="12.75">
      <c r="A155" s="16">
        <f>DATA!C161</f>
        <v>36596</v>
      </c>
      <c r="B155" s="53">
        <f>DATA!D161</f>
        <v>30.63</v>
      </c>
      <c r="C155" s="53">
        <f>DATA!E161</f>
        <v>30.77</v>
      </c>
      <c r="D155" s="53">
        <f>DATA!F161</f>
        <v>30.46</v>
      </c>
      <c r="E155" s="53">
        <f>DATA!G161</f>
        <v>30.6</v>
      </c>
      <c r="F155" s="55">
        <f>DATA!H161</f>
        <v>28106600</v>
      </c>
      <c r="G155" s="102">
        <f t="shared" si="33"/>
        <v>-0.379999999999999</v>
      </c>
      <c r="H155" s="102">
        <f t="shared" si="34"/>
        <v>-0.1999999999999993</v>
      </c>
      <c r="I155" s="18">
        <f t="shared" si="35"/>
        <v>0</v>
      </c>
      <c r="J155" s="18">
        <f t="shared" si="36"/>
        <v>0</v>
      </c>
      <c r="K155" s="19">
        <f t="shared" si="37"/>
        <v>0.059620246869064704</v>
      </c>
      <c r="L155" s="19">
        <f t="shared" si="38"/>
        <v>1</v>
      </c>
      <c r="M155" s="19">
        <f t="shared" si="39"/>
        <v>0.24203867028331</v>
      </c>
      <c r="N155" s="20">
        <f t="shared" si="30"/>
        <v>0.059620246869064704</v>
      </c>
      <c r="O155" s="20">
        <f t="shared" si="31"/>
        <v>0.24203867028331</v>
      </c>
      <c r="P155" s="29">
        <f t="shared" si="32"/>
        <v>-0.1824184234142453</v>
      </c>
      <c r="Q155" s="43"/>
      <c r="R155" s="44"/>
      <c r="S155" s="44"/>
      <c r="T155" s="45"/>
      <c r="U155" s="44"/>
      <c r="V155" s="43"/>
      <c r="W155" s="43"/>
      <c r="X155" s="43"/>
      <c r="Y155" s="43"/>
      <c r="Z155" s="43"/>
      <c r="AA155" s="43"/>
      <c r="AB155" s="46"/>
      <c r="AC155" s="46"/>
      <c r="AD155" s="46"/>
      <c r="AE155" s="46"/>
    </row>
    <row r="156" spans="1:31" ht="12.75">
      <c r="A156" s="16">
        <f>DATA!C162</f>
        <v>36599</v>
      </c>
      <c r="B156" s="53">
        <f>DATA!D162</f>
        <v>30.85</v>
      </c>
      <c r="C156" s="53">
        <f>DATA!E162</f>
        <v>30.94</v>
      </c>
      <c r="D156" s="53">
        <f>DATA!F162</f>
        <v>30.13</v>
      </c>
      <c r="E156" s="53">
        <f>DATA!G162</f>
        <v>30.3</v>
      </c>
      <c r="F156" s="55">
        <f>DATA!H162</f>
        <v>34590500</v>
      </c>
      <c r="G156" s="102">
        <f t="shared" si="33"/>
        <v>0.1700000000000017</v>
      </c>
      <c r="H156" s="102">
        <f t="shared" si="34"/>
        <v>0.33000000000000185</v>
      </c>
      <c r="I156" s="18">
        <f t="shared" si="35"/>
        <v>0</v>
      </c>
      <c r="J156" s="18">
        <f t="shared" si="36"/>
        <v>0.33000000000000185</v>
      </c>
      <c r="K156" s="19">
        <f t="shared" si="37"/>
        <v>0.05216771601043162</v>
      </c>
      <c r="L156" s="19">
        <f t="shared" si="38"/>
        <v>1</v>
      </c>
      <c r="M156" s="19">
        <f t="shared" si="39"/>
        <v>0.25303383649789646</v>
      </c>
      <c r="N156" s="20">
        <f t="shared" si="30"/>
        <v>0.05216771601043162</v>
      </c>
      <c r="O156" s="20">
        <f t="shared" si="31"/>
        <v>0.25303383649789646</v>
      </c>
      <c r="P156" s="29">
        <f t="shared" si="32"/>
        <v>-0.20086612048746483</v>
      </c>
      <c r="Q156" s="43"/>
      <c r="R156" s="44"/>
      <c r="S156" s="44"/>
      <c r="T156" s="45"/>
      <c r="U156" s="44"/>
      <c r="V156" s="43"/>
      <c r="W156" s="43"/>
      <c r="X156" s="43"/>
      <c r="Y156" s="43"/>
      <c r="Z156" s="43"/>
      <c r="AA156" s="43"/>
      <c r="AB156" s="46"/>
      <c r="AC156" s="46"/>
      <c r="AD156" s="46"/>
      <c r="AE156" s="46"/>
    </row>
    <row r="157" spans="1:31" ht="12.75">
      <c r="A157" s="16">
        <f>DATA!C163</f>
        <v>36600</v>
      </c>
      <c r="B157" s="53">
        <f>DATA!D163</f>
        <v>30.65</v>
      </c>
      <c r="C157" s="53">
        <f>DATA!E163</f>
        <v>30.69</v>
      </c>
      <c r="D157" s="53">
        <f>DATA!F163</f>
        <v>30.1</v>
      </c>
      <c r="E157" s="53">
        <f>DATA!G163</f>
        <v>30.5</v>
      </c>
      <c r="F157" s="55">
        <f>DATA!H163</f>
        <v>25267500</v>
      </c>
      <c r="G157" s="102">
        <f t="shared" si="33"/>
        <v>-0.25</v>
      </c>
      <c r="H157" s="102">
        <f t="shared" si="34"/>
        <v>0.029999999999997584</v>
      </c>
      <c r="I157" s="18">
        <f t="shared" si="35"/>
        <v>0</v>
      </c>
      <c r="J157" s="18">
        <f t="shared" si="36"/>
        <v>0.029999999999997584</v>
      </c>
      <c r="K157" s="19">
        <f t="shared" si="37"/>
        <v>0.04564675150912766</v>
      </c>
      <c r="L157" s="19">
        <f t="shared" si="38"/>
        <v>1</v>
      </c>
      <c r="M157" s="19">
        <f t="shared" si="39"/>
        <v>0.22515460693565909</v>
      </c>
      <c r="N157" s="20">
        <f t="shared" si="30"/>
        <v>0.04564675150912766</v>
      </c>
      <c r="O157" s="20">
        <f t="shared" si="31"/>
        <v>0.22515460693565909</v>
      </c>
      <c r="P157" s="29">
        <f t="shared" si="32"/>
        <v>-0.17950785542653142</v>
      </c>
      <c r="Q157" s="43"/>
      <c r="R157" s="44"/>
      <c r="S157" s="44"/>
      <c r="T157" s="45"/>
      <c r="U157" s="44"/>
      <c r="V157" s="43"/>
      <c r="W157" s="43"/>
      <c r="X157" s="43"/>
      <c r="Y157" s="43"/>
      <c r="Z157" s="43"/>
      <c r="AA157" s="43"/>
      <c r="AB157" s="46"/>
      <c r="AC157" s="46"/>
      <c r="AD157" s="46"/>
      <c r="AE157" s="46"/>
    </row>
    <row r="158" spans="1:31" ht="12.75">
      <c r="A158" s="16">
        <f>DATA!C164</f>
        <v>36601</v>
      </c>
      <c r="B158" s="53">
        <f>DATA!D164</f>
        <v>30.6</v>
      </c>
      <c r="C158" s="53">
        <f>DATA!E164</f>
        <v>30.85</v>
      </c>
      <c r="D158" s="53">
        <f>DATA!F164</f>
        <v>30.51</v>
      </c>
      <c r="E158" s="53">
        <f>DATA!G164</f>
        <v>30.76</v>
      </c>
      <c r="F158" s="55">
        <f>DATA!H164</f>
        <v>24289500</v>
      </c>
      <c r="G158" s="102">
        <f t="shared" si="33"/>
        <v>0.16000000000000014</v>
      </c>
      <c r="H158" s="102">
        <f t="shared" si="34"/>
        <v>-0.41000000000000014</v>
      </c>
      <c r="I158" s="18">
        <f t="shared" si="35"/>
        <v>0.16000000000000014</v>
      </c>
      <c r="J158" s="18">
        <f t="shared" si="36"/>
        <v>0</v>
      </c>
      <c r="K158" s="19">
        <f t="shared" si="37"/>
        <v>0.05994090757048672</v>
      </c>
      <c r="L158" s="19">
        <f t="shared" si="38"/>
        <v>1</v>
      </c>
      <c r="M158" s="19">
        <f t="shared" si="39"/>
        <v>0.1970102810687017</v>
      </c>
      <c r="N158" s="20">
        <f t="shared" si="30"/>
        <v>0.05994090757048672</v>
      </c>
      <c r="O158" s="20">
        <f t="shared" si="31"/>
        <v>0.1970102810687017</v>
      </c>
      <c r="P158" s="29">
        <f t="shared" si="32"/>
        <v>-0.13706937349821496</v>
      </c>
      <c r="Q158" s="43"/>
      <c r="R158" s="44"/>
      <c r="S158" s="44"/>
      <c r="T158" s="45"/>
      <c r="U158" s="44"/>
      <c r="V158" s="43"/>
      <c r="W158" s="43"/>
      <c r="X158" s="43"/>
      <c r="Y158" s="43"/>
      <c r="Z158" s="43"/>
      <c r="AA158" s="43"/>
      <c r="AB158" s="46"/>
      <c r="AC158" s="46"/>
      <c r="AD158" s="46"/>
      <c r="AE158" s="46"/>
    </row>
    <row r="159" spans="1:31" ht="12.75">
      <c r="A159" s="16">
        <f>DATA!C165</f>
        <v>36602</v>
      </c>
      <c r="B159" s="53">
        <f>DATA!D165</f>
        <v>30.63</v>
      </c>
      <c r="C159" s="53">
        <f>DATA!E165</f>
        <v>30.78</v>
      </c>
      <c r="D159" s="53">
        <f>DATA!F165</f>
        <v>30.3</v>
      </c>
      <c r="E159" s="53">
        <f>DATA!G165</f>
        <v>30.72</v>
      </c>
      <c r="F159" s="55">
        <f>DATA!H165</f>
        <v>26695200</v>
      </c>
      <c r="G159" s="102">
        <f t="shared" si="33"/>
        <v>-0.07000000000000028</v>
      </c>
      <c r="H159" s="102">
        <f t="shared" si="34"/>
        <v>0.21000000000000085</v>
      </c>
      <c r="I159" s="18">
        <f t="shared" si="35"/>
        <v>0</v>
      </c>
      <c r="J159" s="18">
        <f t="shared" si="36"/>
        <v>0.21000000000000085</v>
      </c>
      <c r="K159" s="19">
        <f t="shared" si="37"/>
        <v>0.052448294124175884</v>
      </c>
      <c r="L159" s="19">
        <f t="shared" si="38"/>
        <v>1</v>
      </c>
      <c r="M159" s="19">
        <f t="shared" si="39"/>
        <v>0.19863399593511408</v>
      </c>
      <c r="N159" s="20">
        <f t="shared" si="30"/>
        <v>0.052448294124175884</v>
      </c>
      <c r="O159" s="20">
        <f t="shared" si="31"/>
        <v>0.19863399593511408</v>
      </c>
      <c r="P159" s="29">
        <f t="shared" si="32"/>
        <v>-0.1461857018109382</v>
      </c>
      <c r="Q159" s="43"/>
      <c r="R159" s="44"/>
      <c r="S159" s="44"/>
      <c r="T159" s="45"/>
      <c r="U159" s="44"/>
      <c r="V159" s="43"/>
      <c r="W159" s="43"/>
      <c r="X159" s="43"/>
      <c r="Y159" s="43"/>
      <c r="Z159" s="43"/>
      <c r="AA159" s="43"/>
      <c r="AB159" s="46"/>
      <c r="AC159" s="46"/>
      <c r="AD159" s="46"/>
      <c r="AE159" s="46"/>
    </row>
    <row r="160" spans="1:31" ht="12.75">
      <c r="A160" s="16">
        <f>DATA!C166</f>
        <v>36603</v>
      </c>
      <c r="B160" s="53">
        <f>DATA!D166</f>
        <v>30.62</v>
      </c>
      <c r="C160" s="53">
        <f>DATA!E166</f>
        <v>30.71</v>
      </c>
      <c r="D160" s="53">
        <f>DATA!F166</f>
        <v>30.11</v>
      </c>
      <c r="E160" s="53">
        <f>DATA!G166</f>
        <v>30.14</v>
      </c>
      <c r="F160" s="55">
        <f>DATA!H166</f>
        <v>40369800</v>
      </c>
      <c r="G160" s="102">
        <f t="shared" si="33"/>
        <v>-0.07000000000000028</v>
      </c>
      <c r="H160" s="102">
        <f t="shared" si="34"/>
        <v>0.19000000000000128</v>
      </c>
      <c r="I160" s="18">
        <f t="shared" si="35"/>
        <v>0</v>
      </c>
      <c r="J160" s="18">
        <f t="shared" si="36"/>
        <v>0.19000000000000128</v>
      </c>
      <c r="K160" s="19">
        <f t="shared" si="37"/>
        <v>0.0458922573586539</v>
      </c>
      <c r="L160" s="19">
        <f t="shared" si="38"/>
        <v>1</v>
      </c>
      <c r="M160" s="19">
        <f t="shared" si="39"/>
        <v>0.197554746443225</v>
      </c>
      <c r="N160" s="20">
        <f t="shared" si="30"/>
        <v>0.0458922573586539</v>
      </c>
      <c r="O160" s="20">
        <f t="shared" si="31"/>
        <v>0.197554746443225</v>
      </c>
      <c r="P160" s="29">
        <f t="shared" si="32"/>
        <v>-0.15166248908457108</v>
      </c>
      <c r="Q160" s="43"/>
      <c r="R160" s="44"/>
      <c r="S160" s="44"/>
      <c r="T160" s="45"/>
      <c r="U160" s="44"/>
      <c r="V160" s="43"/>
      <c r="W160" s="43"/>
      <c r="X160" s="43"/>
      <c r="Y160" s="43"/>
      <c r="Z160" s="43"/>
      <c r="AA160" s="43"/>
      <c r="AB160" s="46"/>
      <c r="AC160" s="46"/>
      <c r="AD160" s="46"/>
      <c r="AE160" s="46"/>
    </row>
    <row r="161" spans="1:31" ht="12.75">
      <c r="A161" s="16">
        <f>DATA!C167</f>
        <v>36606</v>
      </c>
      <c r="B161" s="53">
        <f>DATA!D167</f>
        <v>29.94</v>
      </c>
      <c r="C161" s="53">
        <f>DATA!E167</f>
        <v>30</v>
      </c>
      <c r="D161" s="53">
        <f>DATA!F167</f>
        <v>29.02</v>
      </c>
      <c r="E161" s="53">
        <f>DATA!G167</f>
        <v>29.41</v>
      </c>
      <c r="F161" s="55">
        <f>DATA!H167</f>
        <v>45559200</v>
      </c>
      <c r="G161" s="102">
        <f t="shared" si="33"/>
        <v>-0.7100000000000009</v>
      </c>
      <c r="H161" s="102">
        <f t="shared" si="34"/>
        <v>1.0899999999999999</v>
      </c>
      <c r="I161" s="18">
        <f t="shared" si="35"/>
        <v>0</v>
      </c>
      <c r="J161" s="18">
        <f t="shared" si="36"/>
        <v>1.0899999999999999</v>
      </c>
      <c r="K161" s="19">
        <f t="shared" si="37"/>
        <v>0.04015572518882216</v>
      </c>
      <c r="L161" s="19">
        <f t="shared" si="38"/>
        <v>1</v>
      </c>
      <c r="M161" s="19">
        <f t="shared" si="39"/>
        <v>0.30911040313782184</v>
      </c>
      <c r="N161" s="20">
        <f t="shared" si="30"/>
        <v>0.04015572518882216</v>
      </c>
      <c r="O161" s="20">
        <f t="shared" si="31"/>
        <v>0.30911040313782184</v>
      </c>
      <c r="P161" s="29">
        <f t="shared" si="32"/>
        <v>-0.2689546779489997</v>
      </c>
      <c r="Q161" s="43"/>
      <c r="R161" s="44"/>
      <c r="S161" s="44"/>
      <c r="T161" s="45"/>
      <c r="U161" s="44"/>
      <c r="V161" s="43"/>
      <c r="W161" s="43"/>
      <c r="X161" s="43"/>
      <c r="Y161" s="43"/>
      <c r="Z161" s="43"/>
      <c r="AA161" s="43"/>
      <c r="AB161" s="46"/>
      <c r="AC161" s="46"/>
      <c r="AD161" s="46"/>
      <c r="AE161" s="46"/>
    </row>
    <row r="162" spans="1:31" ht="12.75">
      <c r="A162" s="16">
        <f>DATA!C168</f>
        <v>36607</v>
      </c>
      <c r="B162" s="53">
        <f>DATA!D168</f>
        <v>29.79</v>
      </c>
      <c r="C162" s="53">
        <f>DATA!E168</f>
        <v>29.86</v>
      </c>
      <c r="D162" s="53">
        <f>DATA!F168</f>
        <v>29.19</v>
      </c>
      <c r="E162" s="53">
        <f>DATA!G168</f>
        <v>29.2</v>
      </c>
      <c r="F162" s="55">
        <f>DATA!H168</f>
        <v>59053800</v>
      </c>
      <c r="G162" s="102">
        <f t="shared" si="33"/>
        <v>-0.14000000000000057</v>
      </c>
      <c r="H162" s="102">
        <f t="shared" si="34"/>
        <v>-0.1700000000000017</v>
      </c>
      <c r="I162" s="18">
        <f t="shared" si="35"/>
        <v>0</v>
      </c>
      <c r="J162" s="18">
        <f t="shared" si="36"/>
        <v>0</v>
      </c>
      <c r="K162" s="19">
        <f t="shared" si="37"/>
        <v>0.03513625954021939</v>
      </c>
      <c r="L162" s="19">
        <f t="shared" si="38"/>
        <v>1</v>
      </c>
      <c r="M162" s="19">
        <f t="shared" si="39"/>
        <v>0.2704716027455941</v>
      </c>
      <c r="N162" s="20">
        <f t="shared" si="30"/>
        <v>0.03513625954021939</v>
      </c>
      <c r="O162" s="20">
        <f t="shared" si="31"/>
        <v>0.2704716027455941</v>
      </c>
      <c r="P162" s="29">
        <f t="shared" si="32"/>
        <v>-0.23533534320537472</v>
      </c>
      <c r="Q162" s="43"/>
      <c r="R162" s="44"/>
      <c r="S162" s="44"/>
      <c r="T162" s="45"/>
      <c r="U162" s="44"/>
      <c r="V162" s="43"/>
      <c r="W162" s="43"/>
      <c r="X162" s="43"/>
      <c r="Y162" s="43"/>
      <c r="Z162" s="43"/>
      <c r="AA162" s="43"/>
      <c r="AB162" s="46"/>
      <c r="AC162" s="46"/>
      <c r="AD162" s="46"/>
      <c r="AE162" s="46"/>
    </row>
    <row r="163" spans="1:31" ht="12.75">
      <c r="A163" s="16">
        <f>DATA!C169</f>
        <v>36608</v>
      </c>
      <c r="B163" s="53">
        <f>DATA!D169</f>
        <v>29.05</v>
      </c>
      <c r="C163" s="53">
        <f>DATA!E169</f>
        <v>29.2</v>
      </c>
      <c r="D163" s="53">
        <f>DATA!F169</f>
        <v>28.88</v>
      </c>
      <c r="E163" s="53">
        <f>DATA!G169</f>
        <v>29.18</v>
      </c>
      <c r="F163" s="55">
        <f>DATA!H169</f>
        <v>58666800</v>
      </c>
      <c r="G163" s="102">
        <f t="shared" si="33"/>
        <v>-0.6600000000000001</v>
      </c>
      <c r="H163" s="102">
        <f t="shared" si="34"/>
        <v>0.3100000000000023</v>
      </c>
      <c r="I163" s="18">
        <f t="shared" si="35"/>
        <v>0</v>
      </c>
      <c r="J163" s="18">
        <f t="shared" si="36"/>
        <v>0.3100000000000023</v>
      </c>
      <c r="K163" s="19">
        <f t="shared" si="37"/>
        <v>0.030744227097691968</v>
      </c>
      <c r="L163" s="19">
        <f t="shared" si="38"/>
        <v>1</v>
      </c>
      <c r="M163" s="19">
        <f t="shared" si="39"/>
        <v>0.27541265240239515</v>
      </c>
      <c r="N163" s="20">
        <f t="shared" si="30"/>
        <v>0.030744227097691968</v>
      </c>
      <c r="O163" s="20">
        <f t="shared" si="31"/>
        <v>0.27541265240239515</v>
      </c>
      <c r="P163" s="29">
        <f t="shared" si="32"/>
        <v>-0.24466842530470317</v>
      </c>
      <c r="Q163" s="43"/>
      <c r="R163" s="44"/>
      <c r="S163" s="44"/>
      <c r="T163" s="45"/>
      <c r="U163" s="44"/>
      <c r="V163" s="43"/>
      <c r="W163" s="43"/>
      <c r="X163" s="43"/>
      <c r="Y163" s="43"/>
      <c r="Z163" s="43"/>
      <c r="AA163" s="43"/>
      <c r="AB163" s="46"/>
      <c r="AC163" s="46"/>
      <c r="AD163" s="46"/>
      <c r="AE163" s="46"/>
    </row>
    <row r="164" spans="1:31" ht="12.75">
      <c r="A164" s="16">
        <f>DATA!C170</f>
        <v>36609</v>
      </c>
      <c r="B164" s="53">
        <f>DATA!D170</f>
        <v>29.21</v>
      </c>
      <c r="C164" s="53">
        <f>DATA!E170</f>
        <v>29.75</v>
      </c>
      <c r="D164" s="53">
        <f>DATA!F170</f>
        <v>29.1</v>
      </c>
      <c r="E164" s="53">
        <f>DATA!G170</f>
        <v>29.7</v>
      </c>
      <c r="F164" s="55">
        <f>DATA!H170</f>
        <v>55518800</v>
      </c>
      <c r="G164" s="102">
        <f t="shared" si="33"/>
        <v>0.5500000000000007</v>
      </c>
      <c r="H164" s="102">
        <f t="shared" si="34"/>
        <v>-0.22000000000000242</v>
      </c>
      <c r="I164" s="18">
        <f t="shared" si="35"/>
        <v>0.5500000000000007</v>
      </c>
      <c r="J164" s="18">
        <f t="shared" si="36"/>
        <v>0</v>
      </c>
      <c r="K164" s="19">
        <f t="shared" si="37"/>
        <v>0.09565119871048056</v>
      </c>
      <c r="L164" s="19">
        <f t="shared" si="38"/>
        <v>1</v>
      </c>
      <c r="M164" s="19">
        <f t="shared" si="39"/>
        <v>0.24098607085209575</v>
      </c>
      <c r="N164" s="20">
        <f t="shared" si="30"/>
        <v>0.09565119871048056</v>
      </c>
      <c r="O164" s="20">
        <f t="shared" si="31"/>
        <v>0.24098607085209575</v>
      </c>
      <c r="P164" s="29">
        <f t="shared" si="32"/>
        <v>-0.1453348721416152</v>
      </c>
      <c r="Q164" s="43"/>
      <c r="R164" s="44"/>
      <c r="S164" s="44"/>
      <c r="T164" s="45"/>
      <c r="U164" s="44"/>
      <c r="V164" s="43"/>
      <c r="W164" s="43"/>
      <c r="X164" s="43"/>
      <c r="Y164" s="43"/>
      <c r="Z164" s="43"/>
      <c r="AA164" s="43"/>
      <c r="AB164" s="46"/>
      <c r="AC164" s="46"/>
      <c r="AD164" s="46"/>
      <c r="AE164" s="46"/>
    </row>
    <row r="165" spans="1:31" ht="12.75">
      <c r="A165" s="16">
        <f>DATA!C171</f>
        <v>36610</v>
      </c>
      <c r="B165" s="53">
        <f>DATA!D171</f>
        <v>30.02</v>
      </c>
      <c r="C165" s="53">
        <f>DATA!E171</f>
        <v>30.9</v>
      </c>
      <c r="D165" s="53">
        <f>DATA!F171</f>
        <v>30.02</v>
      </c>
      <c r="E165" s="53">
        <f>DATA!G171</f>
        <v>30.1</v>
      </c>
      <c r="F165" s="55">
        <f>DATA!H171</f>
        <v>69142600</v>
      </c>
      <c r="G165" s="102">
        <f t="shared" si="33"/>
        <v>1.1499999999999986</v>
      </c>
      <c r="H165" s="102">
        <f t="shared" si="34"/>
        <v>-0.9199999999999982</v>
      </c>
      <c r="I165" s="18">
        <f t="shared" si="35"/>
        <v>1.1499999999999986</v>
      </c>
      <c r="J165" s="18">
        <f t="shared" si="36"/>
        <v>0</v>
      </c>
      <c r="K165" s="19">
        <f t="shared" si="37"/>
        <v>0.2274447988716703</v>
      </c>
      <c r="L165" s="19">
        <f t="shared" si="38"/>
        <v>1</v>
      </c>
      <c r="M165" s="19">
        <f t="shared" si="39"/>
        <v>0.2108628119955838</v>
      </c>
      <c r="N165" s="20">
        <f t="shared" si="30"/>
        <v>0.2274447988716703</v>
      </c>
      <c r="O165" s="20">
        <f t="shared" si="31"/>
        <v>0.2108628119955838</v>
      </c>
      <c r="P165" s="29">
        <f t="shared" si="32"/>
        <v>0.016581986876086502</v>
      </c>
      <c r="Q165" s="43"/>
      <c r="R165" s="44"/>
      <c r="S165" s="44"/>
      <c r="T165" s="45"/>
      <c r="U165" s="44"/>
      <c r="V165" s="43"/>
      <c r="W165" s="43"/>
      <c r="X165" s="43"/>
      <c r="Y165" s="43"/>
      <c r="Z165" s="43"/>
      <c r="AA165" s="43"/>
      <c r="AB165" s="46"/>
      <c r="AC165" s="46"/>
      <c r="AD165" s="46"/>
      <c r="AE165" s="46"/>
    </row>
    <row r="166" spans="1:31" ht="12.75">
      <c r="A166" s="16">
        <f>DATA!C172</f>
        <v>36613</v>
      </c>
      <c r="B166" s="53">
        <f>DATA!D172</f>
        <v>30.58</v>
      </c>
      <c r="C166" s="53">
        <f>DATA!E172</f>
        <v>30.84</v>
      </c>
      <c r="D166" s="53">
        <f>DATA!F172</f>
        <v>30.45</v>
      </c>
      <c r="E166" s="53">
        <f>DATA!G172</f>
        <v>30.48</v>
      </c>
      <c r="F166" s="55">
        <f>DATA!H172</f>
        <v>59129400</v>
      </c>
      <c r="G166" s="102">
        <f t="shared" si="33"/>
        <v>-0.05999999999999872</v>
      </c>
      <c r="H166" s="102">
        <f t="shared" si="34"/>
        <v>-0.4299999999999997</v>
      </c>
      <c r="I166" s="18">
        <f t="shared" si="35"/>
        <v>0</v>
      </c>
      <c r="J166" s="18">
        <f t="shared" si="36"/>
        <v>0</v>
      </c>
      <c r="K166" s="19">
        <f t="shared" si="37"/>
        <v>0.1990141990127115</v>
      </c>
      <c r="L166" s="19">
        <f t="shared" si="38"/>
        <v>1</v>
      </c>
      <c r="M166" s="19">
        <f t="shared" si="39"/>
        <v>0.18450496049613582</v>
      </c>
      <c r="N166" s="20">
        <f t="shared" si="30"/>
        <v>0.1990141990127115</v>
      </c>
      <c r="O166" s="20">
        <f t="shared" si="31"/>
        <v>0.18450496049613582</v>
      </c>
      <c r="P166" s="29">
        <f t="shared" si="32"/>
        <v>0.014509238516575679</v>
      </c>
      <c r="Q166" s="43"/>
      <c r="R166" s="44"/>
      <c r="S166" s="44"/>
      <c r="T166" s="45"/>
      <c r="U166" s="44"/>
      <c r="V166" s="43"/>
      <c r="W166" s="43"/>
      <c r="X166" s="43"/>
      <c r="Y166" s="43"/>
      <c r="Z166" s="43"/>
      <c r="AA166" s="43"/>
      <c r="AB166" s="46"/>
      <c r="AC166" s="46"/>
      <c r="AD166" s="46"/>
      <c r="AE166" s="46"/>
    </row>
    <row r="167" spans="1:31" ht="12.75">
      <c r="A167" s="16">
        <f>DATA!C173</f>
        <v>36614</v>
      </c>
      <c r="B167" s="53">
        <f>DATA!D173</f>
        <v>30.45</v>
      </c>
      <c r="C167" s="53">
        <f>DATA!E173</f>
        <v>30.7</v>
      </c>
      <c r="D167" s="53">
        <f>DATA!F173</f>
        <v>30.31</v>
      </c>
      <c r="E167" s="53">
        <f>DATA!G173</f>
        <v>30.69</v>
      </c>
      <c r="F167" s="55">
        <f>DATA!H173</f>
        <v>48220800</v>
      </c>
      <c r="G167" s="102">
        <f t="shared" si="33"/>
        <v>-0.14000000000000057</v>
      </c>
      <c r="H167" s="102">
        <f t="shared" si="34"/>
        <v>0.14000000000000057</v>
      </c>
      <c r="I167" s="18">
        <f t="shared" si="35"/>
        <v>0</v>
      </c>
      <c r="J167" s="18">
        <f t="shared" si="36"/>
        <v>0.14000000000000057</v>
      </c>
      <c r="K167" s="19">
        <f t="shared" si="37"/>
        <v>0.17413742413612257</v>
      </c>
      <c r="L167" s="19">
        <f t="shared" si="38"/>
        <v>1</v>
      </c>
      <c r="M167" s="19">
        <f t="shared" si="39"/>
        <v>0.17894184043411893</v>
      </c>
      <c r="N167" s="20">
        <f t="shared" si="30"/>
        <v>0.17413742413612257</v>
      </c>
      <c r="O167" s="20">
        <f t="shared" si="31"/>
        <v>0.17894184043411893</v>
      </c>
      <c r="P167" s="29">
        <f t="shared" si="32"/>
        <v>-0.004804416297996356</v>
      </c>
      <c r="Q167" s="43"/>
      <c r="R167" s="44"/>
      <c r="S167" s="44"/>
      <c r="T167" s="45"/>
      <c r="U167" s="44"/>
      <c r="V167" s="43"/>
      <c r="W167" s="43"/>
      <c r="X167" s="43"/>
      <c r="Y167" s="43"/>
      <c r="Z167" s="43"/>
      <c r="AA167" s="43"/>
      <c r="AB167" s="46"/>
      <c r="AC167" s="46"/>
      <c r="AD167" s="46"/>
      <c r="AE167" s="46"/>
    </row>
    <row r="168" spans="1:31" ht="12.75">
      <c r="A168" s="16">
        <f>DATA!C174</f>
        <v>36615</v>
      </c>
      <c r="B168" s="53">
        <f>DATA!D174</f>
        <v>30.68</v>
      </c>
      <c r="C168" s="53">
        <f>DATA!E174</f>
        <v>30.68</v>
      </c>
      <c r="D168" s="53">
        <f>DATA!F174</f>
        <v>30.41</v>
      </c>
      <c r="E168" s="53">
        <f>DATA!G174</f>
        <v>30.52</v>
      </c>
      <c r="F168" s="55">
        <f>DATA!H174</f>
        <v>49868200</v>
      </c>
      <c r="G168" s="102">
        <f t="shared" si="33"/>
        <v>-0.019999999999999574</v>
      </c>
      <c r="H168" s="102">
        <f t="shared" si="34"/>
        <v>-0.10000000000000142</v>
      </c>
      <c r="I168" s="18">
        <f t="shared" si="35"/>
        <v>0</v>
      </c>
      <c r="J168" s="18">
        <f t="shared" si="36"/>
        <v>0</v>
      </c>
      <c r="K168" s="19">
        <f t="shared" si="37"/>
        <v>0.15237024611910724</v>
      </c>
      <c r="L168" s="19">
        <f t="shared" si="38"/>
        <v>1</v>
      </c>
      <c r="M168" s="19">
        <f t="shared" si="39"/>
        <v>0.15657411037985405</v>
      </c>
      <c r="N168" s="20">
        <f t="shared" si="30"/>
        <v>0.15237024611910724</v>
      </c>
      <c r="O168" s="20">
        <f t="shared" si="31"/>
        <v>0.15657411037985405</v>
      </c>
      <c r="P168" s="29">
        <f t="shared" si="32"/>
        <v>-0.004203864260746815</v>
      </c>
      <c r="Q168" s="43"/>
      <c r="R168" s="44"/>
      <c r="S168" s="44"/>
      <c r="T168" s="45"/>
      <c r="U168" s="44"/>
      <c r="V168" s="43"/>
      <c r="W168" s="43"/>
      <c r="X168" s="43"/>
      <c r="Y168" s="43"/>
      <c r="Z168" s="43"/>
      <c r="AA168" s="43"/>
      <c r="AB168" s="46"/>
      <c r="AC168" s="46"/>
      <c r="AD168" s="46"/>
      <c r="AE168" s="46"/>
    </row>
    <row r="169" spans="1:31" ht="12.75">
      <c r="A169" s="16">
        <f>DATA!C175</f>
        <v>36616</v>
      </c>
      <c r="B169" s="53">
        <f>DATA!D175</f>
        <v>30.42</v>
      </c>
      <c r="C169" s="53">
        <f>DATA!E175</f>
        <v>30.97</v>
      </c>
      <c r="D169" s="53">
        <f>DATA!F175</f>
        <v>30.33</v>
      </c>
      <c r="E169" s="53">
        <f>DATA!G175</f>
        <v>30.62</v>
      </c>
      <c r="F169" s="55">
        <f>DATA!H175</f>
        <v>47570600</v>
      </c>
      <c r="G169" s="102">
        <f t="shared" si="33"/>
        <v>0.28999999999999915</v>
      </c>
      <c r="H169" s="102">
        <f t="shared" si="34"/>
        <v>0.08000000000000185</v>
      </c>
      <c r="I169" s="18">
        <f t="shared" si="35"/>
        <v>0.28999999999999915</v>
      </c>
      <c r="J169" s="18">
        <f t="shared" si="36"/>
        <v>0</v>
      </c>
      <c r="K169" s="19">
        <f t="shared" si="37"/>
        <v>0.16957396535421873</v>
      </c>
      <c r="L169" s="19">
        <f t="shared" si="38"/>
        <v>1</v>
      </c>
      <c r="M169" s="19">
        <f t="shared" si="39"/>
        <v>0.1370023465823723</v>
      </c>
      <c r="N169" s="20">
        <f t="shared" si="30"/>
        <v>0.16957396535421873</v>
      </c>
      <c r="O169" s="20">
        <f t="shared" si="31"/>
        <v>0.1370023465823723</v>
      </c>
      <c r="P169" s="29">
        <f t="shared" si="32"/>
        <v>0.032571618771846444</v>
      </c>
      <c r="Q169" s="43"/>
      <c r="R169" s="44"/>
      <c r="S169" s="44"/>
      <c r="T169" s="45"/>
      <c r="U169" s="44"/>
      <c r="V169" s="43"/>
      <c r="W169" s="43"/>
      <c r="X169" s="43"/>
      <c r="Y169" s="43"/>
      <c r="Z169" s="43"/>
      <c r="AA169" s="43"/>
      <c r="AB169" s="46"/>
      <c r="AC169" s="46"/>
      <c r="AD169" s="46"/>
      <c r="AE169" s="46"/>
    </row>
    <row r="170" spans="1:31" ht="12.75">
      <c r="A170" s="16">
        <f>DATA!C176</f>
        <v>36617</v>
      </c>
      <c r="B170" s="53">
        <f>DATA!D176</f>
        <v>30.91</v>
      </c>
      <c r="C170" s="53">
        <f>DATA!E176</f>
        <v>31.15</v>
      </c>
      <c r="D170" s="53">
        <f>DATA!F176</f>
        <v>30.85</v>
      </c>
      <c r="E170" s="53">
        <f>DATA!G176</f>
        <v>31.06</v>
      </c>
      <c r="F170" s="55">
        <f>DATA!H176</f>
        <v>54217300</v>
      </c>
      <c r="G170" s="102">
        <f t="shared" si="33"/>
        <v>0.17999999999999972</v>
      </c>
      <c r="H170" s="102">
        <f t="shared" si="34"/>
        <v>-0.5200000000000031</v>
      </c>
      <c r="I170" s="18">
        <f t="shared" si="35"/>
        <v>0.17999999999999972</v>
      </c>
      <c r="J170" s="18">
        <f t="shared" si="36"/>
        <v>0</v>
      </c>
      <c r="K170" s="19">
        <f t="shared" si="37"/>
        <v>0.17087721968494135</v>
      </c>
      <c r="L170" s="19">
        <f t="shared" si="38"/>
        <v>1</v>
      </c>
      <c r="M170" s="19">
        <f t="shared" si="39"/>
        <v>0.11987705325957575</v>
      </c>
      <c r="N170" s="20">
        <f t="shared" si="30"/>
        <v>0.17087721968494135</v>
      </c>
      <c r="O170" s="20">
        <f t="shared" si="31"/>
        <v>0.11987705325957575</v>
      </c>
      <c r="P170" s="29">
        <f t="shared" si="32"/>
        <v>0.0510001664253656</v>
      </c>
      <c r="Q170" s="43"/>
      <c r="R170" s="44"/>
      <c r="S170" s="44"/>
      <c r="T170" s="45"/>
      <c r="U170" s="44"/>
      <c r="V170" s="43"/>
      <c r="W170" s="43"/>
      <c r="X170" s="43"/>
      <c r="Y170" s="43"/>
      <c r="Z170" s="43"/>
      <c r="AA170" s="43"/>
      <c r="AB170" s="46"/>
      <c r="AC170" s="46"/>
      <c r="AD170" s="46"/>
      <c r="AE170" s="46"/>
    </row>
    <row r="171" spans="1:31" ht="12.75">
      <c r="A171" s="16">
        <f>DATA!C177</f>
        <v>36620</v>
      </c>
      <c r="B171" s="53">
        <f>DATA!D177</f>
        <v>30.98</v>
      </c>
      <c r="C171" s="53">
        <f>DATA!E177</f>
        <v>31.58</v>
      </c>
      <c r="D171" s="53">
        <f>DATA!F177</f>
        <v>30.97</v>
      </c>
      <c r="E171" s="53">
        <f>DATA!G177</f>
        <v>31.58</v>
      </c>
      <c r="F171" s="55">
        <f>DATA!H177</f>
        <v>54271400</v>
      </c>
      <c r="G171" s="102">
        <f t="shared" si="33"/>
        <v>0.4299999999999997</v>
      </c>
      <c r="H171" s="102">
        <f t="shared" si="34"/>
        <v>-0.11999999999999744</v>
      </c>
      <c r="I171" s="18">
        <f t="shared" si="35"/>
        <v>0.4299999999999997</v>
      </c>
      <c r="J171" s="18">
        <f t="shared" si="36"/>
        <v>0</v>
      </c>
      <c r="K171" s="19">
        <f t="shared" si="37"/>
        <v>0.20326756722432365</v>
      </c>
      <c r="L171" s="19">
        <f t="shared" si="38"/>
        <v>1</v>
      </c>
      <c r="M171" s="19">
        <f t="shared" si="39"/>
        <v>0.10489242160212878</v>
      </c>
      <c r="N171" s="20">
        <f t="shared" si="30"/>
        <v>0.20326756722432365</v>
      </c>
      <c r="O171" s="20">
        <f t="shared" si="31"/>
        <v>0.10489242160212878</v>
      </c>
      <c r="P171" s="29">
        <f t="shared" si="32"/>
        <v>0.09837514562219488</v>
      </c>
      <c r="Q171" s="43"/>
      <c r="R171" s="44"/>
      <c r="S171" s="44"/>
      <c r="T171" s="45"/>
      <c r="U171" s="44"/>
      <c r="V171" s="43"/>
      <c r="W171" s="43"/>
      <c r="X171" s="43"/>
      <c r="Y171" s="43"/>
      <c r="Z171" s="43"/>
      <c r="AA171" s="43"/>
      <c r="AB171" s="46"/>
      <c r="AC171" s="46"/>
      <c r="AD171" s="46"/>
      <c r="AE171" s="46"/>
    </row>
    <row r="172" spans="1:31" ht="12.75">
      <c r="A172" s="16">
        <f>DATA!C178</f>
        <v>36621</v>
      </c>
      <c r="B172" s="53">
        <f>DATA!D178</f>
        <v>31.48</v>
      </c>
      <c r="C172" s="53">
        <f>DATA!E178</f>
        <v>31.83</v>
      </c>
      <c r="D172" s="53">
        <f>DATA!F178</f>
        <v>31.37</v>
      </c>
      <c r="E172" s="53">
        <f>DATA!G178</f>
        <v>31.52</v>
      </c>
      <c r="F172" s="55">
        <f>DATA!H178</f>
        <v>47456000</v>
      </c>
      <c r="G172" s="102">
        <f t="shared" si="33"/>
        <v>0.25</v>
      </c>
      <c r="H172" s="102">
        <f t="shared" si="34"/>
        <v>-0.40000000000000213</v>
      </c>
      <c r="I172" s="18">
        <f t="shared" si="35"/>
        <v>0.25</v>
      </c>
      <c r="J172" s="18">
        <f t="shared" si="36"/>
        <v>0</v>
      </c>
      <c r="K172" s="19">
        <f t="shared" si="37"/>
        <v>0.2091091213212832</v>
      </c>
      <c r="L172" s="19">
        <f t="shared" si="38"/>
        <v>1</v>
      </c>
      <c r="M172" s="19">
        <f t="shared" si="39"/>
        <v>0.09178086890186268</v>
      </c>
      <c r="N172" s="20">
        <f t="shared" si="30"/>
        <v>0.2091091213212832</v>
      </c>
      <c r="O172" s="20">
        <f t="shared" si="31"/>
        <v>0.09178086890186268</v>
      </c>
      <c r="P172" s="29">
        <f t="shared" si="32"/>
        <v>0.11732825241942052</v>
      </c>
      <c r="Q172" s="43"/>
      <c r="R172" s="44"/>
      <c r="S172" s="44"/>
      <c r="T172" s="45"/>
      <c r="U172" s="44"/>
      <c r="V172" s="43"/>
      <c r="W172" s="43"/>
      <c r="X172" s="43"/>
      <c r="Y172" s="43"/>
      <c r="Z172" s="43"/>
      <c r="AA172" s="43"/>
      <c r="AB172" s="46"/>
      <c r="AC172" s="46"/>
      <c r="AD172" s="46"/>
      <c r="AE172" s="46"/>
    </row>
    <row r="173" spans="1:31" ht="12.75">
      <c r="A173" s="16">
        <f>DATA!C179</f>
        <v>36622</v>
      </c>
      <c r="B173" s="53">
        <f>DATA!D179</f>
        <v>31.66</v>
      </c>
      <c r="C173" s="53">
        <f>DATA!E179</f>
        <v>31.7</v>
      </c>
      <c r="D173" s="53">
        <f>DATA!F179</f>
        <v>31.29</v>
      </c>
      <c r="E173" s="53">
        <f>DATA!G179</f>
        <v>31.4</v>
      </c>
      <c r="F173" s="55">
        <f>DATA!H179</f>
        <v>30772700</v>
      </c>
      <c r="G173" s="102">
        <f t="shared" si="33"/>
        <v>-0.129999999999999</v>
      </c>
      <c r="H173" s="102">
        <f t="shared" si="34"/>
        <v>0.08000000000000185</v>
      </c>
      <c r="I173" s="18">
        <f t="shared" si="35"/>
        <v>0</v>
      </c>
      <c r="J173" s="18">
        <f t="shared" si="36"/>
        <v>0.08000000000000185</v>
      </c>
      <c r="K173" s="19">
        <f t="shared" si="37"/>
        <v>0.1829704811561228</v>
      </c>
      <c r="L173" s="19">
        <f t="shared" si="38"/>
        <v>1</v>
      </c>
      <c r="M173" s="19">
        <f t="shared" si="39"/>
        <v>0.09030826028913008</v>
      </c>
      <c r="N173" s="20">
        <f t="shared" si="30"/>
        <v>0.1829704811561228</v>
      </c>
      <c r="O173" s="20">
        <f t="shared" si="31"/>
        <v>0.09030826028913008</v>
      </c>
      <c r="P173" s="29">
        <f t="shared" si="32"/>
        <v>0.09266222086699272</v>
      </c>
      <c r="Q173" s="43"/>
      <c r="R173" s="44"/>
      <c r="S173" s="44"/>
      <c r="T173" s="45"/>
      <c r="U173" s="44"/>
      <c r="V173" s="43"/>
      <c r="W173" s="43"/>
      <c r="X173" s="43"/>
      <c r="Y173" s="43"/>
      <c r="Z173" s="43"/>
      <c r="AA173" s="43"/>
      <c r="AB173" s="46"/>
      <c r="AC173" s="46"/>
      <c r="AD173" s="46"/>
      <c r="AE173" s="46"/>
    </row>
    <row r="174" spans="1:31" ht="12.75">
      <c r="A174" s="16">
        <f>DATA!C180</f>
        <v>36623</v>
      </c>
      <c r="B174" s="53">
        <f>DATA!D180</f>
        <v>31.78</v>
      </c>
      <c r="C174" s="53">
        <f>DATA!E180</f>
        <v>31.85</v>
      </c>
      <c r="D174" s="53">
        <f>DATA!F180</f>
        <v>31.15</v>
      </c>
      <c r="E174" s="53">
        <f>DATA!G180</f>
        <v>31.41</v>
      </c>
      <c r="F174" s="55">
        <f>DATA!H180</f>
        <v>38891700</v>
      </c>
      <c r="G174" s="102">
        <f t="shared" si="33"/>
        <v>0.15000000000000213</v>
      </c>
      <c r="H174" s="102">
        <f t="shared" si="34"/>
        <v>0.14000000000000057</v>
      </c>
      <c r="I174" s="18">
        <f t="shared" si="35"/>
        <v>0.15000000000000213</v>
      </c>
      <c r="J174" s="18">
        <f t="shared" si="36"/>
        <v>0</v>
      </c>
      <c r="K174" s="19">
        <f t="shared" si="37"/>
        <v>0.17884917101160772</v>
      </c>
      <c r="L174" s="19">
        <f t="shared" si="38"/>
        <v>1</v>
      </c>
      <c r="M174" s="19">
        <f t="shared" si="39"/>
        <v>0.07901972775298882</v>
      </c>
      <c r="N174" s="20">
        <f t="shared" si="30"/>
        <v>0.17884917101160772</v>
      </c>
      <c r="O174" s="20">
        <f t="shared" si="31"/>
        <v>0.07901972775298882</v>
      </c>
      <c r="P174" s="29">
        <f t="shared" si="32"/>
        <v>0.0998294432586189</v>
      </c>
      <c r="Q174" s="43"/>
      <c r="R174" s="44"/>
      <c r="S174" s="44"/>
      <c r="T174" s="45"/>
      <c r="U174" s="44"/>
      <c r="V174" s="43"/>
      <c r="W174" s="43"/>
      <c r="X174" s="43"/>
      <c r="Y174" s="43"/>
      <c r="Z174" s="43"/>
      <c r="AA174" s="43"/>
      <c r="AB174" s="46"/>
      <c r="AC174" s="46"/>
      <c r="AD174" s="46"/>
      <c r="AE174" s="46"/>
    </row>
    <row r="175" spans="1:31" ht="12.75">
      <c r="A175" s="16">
        <f>DATA!C181</f>
        <v>36627</v>
      </c>
      <c r="B175" s="53">
        <f>DATA!D181</f>
        <v>31.55</v>
      </c>
      <c r="C175" s="53">
        <f>DATA!E181</f>
        <v>31.74</v>
      </c>
      <c r="D175" s="53">
        <f>DATA!F181</f>
        <v>31.45</v>
      </c>
      <c r="E175" s="53">
        <f>DATA!G181</f>
        <v>31.62</v>
      </c>
      <c r="F175" s="55">
        <f>DATA!H181</f>
        <v>17174300</v>
      </c>
      <c r="G175" s="102">
        <f t="shared" si="33"/>
        <v>-0.11000000000000298</v>
      </c>
      <c r="H175" s="102">
        <f t="shared" si="34"/>
        <v>-0.3000000000000007</v>
      </c>
      <c r="I175" s="18">
        <f t="shared" si="35"/>
        <v>0</v>
      </c>
      <c r="J175" s="18">
        <f t="shared" si="36"/>
        <v>0</v>
      </c>
      <c r="K175" s="19">
        <f t="shared" si="37"/>
        <v>0.15649302463515674</v>
      </c>
      <c r="L175" s="19">
        <f t="shared" si="38"/>
        <v>1</v>
      </c>
      <c r="M175" s="19">
        <f t="shared" si="39"/>
        <v>0.06914226178386522</v>
      </c>
      <c r="N175" s="20">
        <f t="shared" si="30"/>
        <v>0.15649302463515674</v>
      </c>
      <c r="O175" s="20">
        <f t="shared" si="31"/>
        <v>0.06914226178386522</v>
      </c>
      <c r="P175" s="29">
        <f t="shared" si="32"/>
        <v>0.08735076285129152</v>
      </c>
      <c r="Q175" s="43"/>
      <c r="R175" s="44"/>
      <c r="S175" s="44"/>
      <c r="T175" s="45"/>
      <c r="U175" s="44"/>
      <c r="V175" s="43"/>
      <c r="W175" s="43"/>
      <c r="X175" s="43"/>
      <c r="Y175" s="43"/>
      <c r="Z175" s="43"/>
      <c r="AA175" s="43"/>
      <c r="AB175" s="46"/>
      <c r="AC175" s="46"/>
      <c r="AD175" s="46"/>
      <c r="AE175" s="46"/>
    </row>
    <row r="176" spans="1:31" ht="12.75">
      <c r="A176" s="16">
        <f>DATA!C182</f>
        <v>36628</v>
      </c>
      <c r="B176" s="53">
        <f>DATA!D182</f>
        <v>31.69</v>
      </c>
      <c r="C176" s="53">
        <f>DATA!E182</f>
        <v>31.74</v>
      </c>
      <c r="D176" s="53">
        <f>DATA!F182</f>
        <v>30.86</v>
      </c>
      <c r="E176" s="53">
        <f>DATA!G182</f>
        <v>31</v>
      </c>
      <c r="F176" s="55">
        <f>DATA!H182</f>
        <v>32492800</v>
      </c>
      <c r="G176" s="102">
        <f t="shared" si="33"/>
        <v>0</v>
      </c>
      <c r="H176" s="102">
        <f t="shared" si="34"/>
        <v>0.5899999999999999</v>
      </c>
      <c r="I176" s="18">
        <f t="shared" si="35"/>
        <v>0</v>
      </c>
      <c r="J176" s="18">
        <f t="shared" si="36"/>
        <v>0.5899999999999999</v>
      </c>
      <c r="K176" s="19">
        <f t="shared" si="37"/>
        <v>0.13693139655576214</v>
      </c>
      <c r="L176" s="19">
        <f t="shared" si="38"/>
        <v>1</v>
      </c>
      <c r="M176" s="19">
        <f t="shared" si="39"/>
        <v>0.13424947906088205</v>
      </c>
      <c r="N176" s="20">
        <f t="shared" si="30"/>
        <v>0.13693139655576214</v>
      </c>
      <c r="O176" s="20">
        <f t="shared" si="31"/>
        <v>0.13424947906088205</v>
      </c>
      <c r="P176" s="29">
        <f t="shared" si="32"/>
        <v>0.0026819174948800872</v>
      </c>
      <c r="Q176" s="43"/>
      <c r="R176" s="44"/>
      <c r="S176" s="44"/>
      <c r="T176" s="45"/>
      <c r="U176" s="44"/>
      <c r="V176" s="43"/>
      <c r="W176" s="43"/>
      <c r="X176" s="43"/>
      <c r="Y176" s="43"/>
      <c r="Z176" s="43"/>
      <c r="AA176" s="43"/>
      <c r="AB176" s="46"/>
      <c r="AC176" s="46"/>
      <c r="AD176" s="46"/>
      <c r="AE176" s="46"/>
    </row>
    <row r="177" spans="1:31" ht="12.75">
      <c r="A177" s="16">
        <f>DATA!C183</f>
        <v>36629</v>
      </c>
      <c r="B177" s="53">
        <f>DATA!D183</f>
        <v>30.65</v>
      </c>
      <c r="C177" s="53">
        <f>DATA!E183</f>
        <v>30.7</v>
      </c>
      <c r="D177" s="53">
        <f>DATA!F183</f>
        <v>30.15</v>
      </c>
      <c r="E177" s="53">
        <f>DATA!G183</f>
        <v>30.48</v>
      </c>
      <c r="F177" s="55">
        <f>DATA!H183</f>
        <v>36003500</v>
      </c>
      <c r="G177" s="102">
        <f t="shared" si="33"/>
        <v>-1.0399999999999991</v>
      </c>
      <c r="H177" s="102">
        <f t="shared" si="34"/>
        <v>0.7100000000000009</v>
      </c>
      <c r="I177" s="18">
        <f t="shared" si="35"/>
        <v>0</v>
      </c>
      <c r="J177" s="18">
        <f t="shared" si="36"/>
        <v>0.7100000000000009</v>
      </c>
      <c r="K177" s="19">
        <f t="shared" si="37"/>
        <v>0.11981497198629187</v>
      </c>
      <c r="L177" s="19">
        <f t="shared" si="38"/>
        <v>1</v>
      </c>
      <c r="M177" s="19">
        <f t="shared" si="39"/>
        <v>0.20621829417827192</v>
      </c>
      <c r="N177" s="20">
        <f t="shared" si="30"/>
        <v>0.11981497198629187</v>
      </c>
      <c r="O177" s="20">
        <f t="shared" si="31"/>
        <v>0.20621829417827192</v>
      </c>
      <c r="P177" s="29">
        <f t="shared" si="32"/>
        <v>-0.08640332219198005</v>
      </c>
      <c r="Q177" s="43"/>
      <c r="R177" s="44"/>
      <c r="S177" s="44"/>
      <c r="T177" s="45"/>
      <c r="U177" s="44"/>
      <c r="V177" s="43"/>
      <c r="W177" s="43"/>
      <c r="X177" s="43"/>
      <c r="Y177" s="43"/>
      <c r="Z177" s="43"/>
      <c r="AA177" s="43"/>
      <c r="AB177" s="46"/>
      <c r="AC177" s="46"/>
      <c r="AD177" s="46"/>
      <c r="AE177" s="46"/>
    </row>
    <row r="178" spans="1:31" ht="12.75">
      <c r="A178" s="16">
        <f>DATA!C184</f>
        <v>36630</v>
      </c>
      <c r="B178" s="53">
        <f>DATA!D184</f>
        <v>30.7</v>
      </c>
      <c r="C178" s="53">
        <f>DATA!E184</f>
        <v>30.78</v>
      </c>
      <c r="D178" s="53">
        <f>DATA!F184</f>
        <v>30.3</v>
      </c>
      <c r="E178" s="53">
        <f>DATA!G184</f>
        <v>30.76</v>
      </c>
      <c r="F178" s="55">
        <f>DATA!H184</f>
        <v>24924600</v>
      </c>
      <c r="G178" s="102">
        <f t="shared" si="33"/>
        <v>0.08000000000000185</v>
      </c>
      <c r="H178" s="102">
        <f t="shared" si="34"/>
        <v>-0.15000000000000213</v>
      </c>
      <c r="I178" s="18">
        <f t="shared" si="35"/>
        <v>0.08000000000000185</v>
      </c>
      <c r="J178" s="18">
        <f t="shared" si="36"/>
        <v>0</v>
      </c>
      <c r="K178" s="19">
        <f t="shared" si="37"/>
        <v>0.11483810048800562</v>
      </c>
      <c r="L178" s="19">
        <f t="shared" si="38"/>
        <v>1</v>
      </c>
      <c r="M178" s="19">
        <f t="shared" si="39"/>
        <v>0.18044100740598792</v>
      </c>
      <c r="N178" s="20">
        <f t="shared" si="30"/>
        <v>0.11483810048800562</v>
      </c>
      <c r="O178" s="20">
        <f t="shared" si="31"/>
        <v>0.18044100740598792</v>
      </c>
      <c r="P178" s="29">
        <f t="shared" si="32"/>
        <v>-0.0656029069179823</v>
      </c>
      <c r="Q178" s="43"/>
      <c r="R178" s="44"/>
      <c r="S178" s="44"/>
      <c r="T178" s="45"/>
      <c r="U178" s="44"/>
      <c r="V178" s="43"/>
      <c r="W178" s="43"/>
      <c r="X178" s="43"/>
      <c r="Y178" s="43"/>
      <c r="Z178" s="43"/>
      <c r="AA178" s="43"/>
      <c r="AB178" s="46"/>
      <c r="AC178" s="46"/>
      <c r="AD178" s="46"/>
      <c r="AE178" s="46"/>
    </row>
    <row r="179" spans="1:31" ht="12.75">
      <c r="A179" s="16">
        <f>DATA!C185</f>
        <v>36631</v>
      </c>
      <c r="B179" s="53">
        <f>DATA!D185</f>
        <v>30.88</v>
      </c>
      <c r="C179" s="53">
        <f>DATA!E185</f>
        <v>31.34</v>
      </c>
      <c r="D179" s="53">
        <f>DATA!F185</f>
        <v>30.78</v>
      </c>
      <c r="E179" s="53">
        <f>DATA!G185</f>
        <v>31.23</v>
      </c>
      <c r="F179" s="55">
        <f>DATA!H185</f>
        <v>25801000</v>
      </c>
      <c r="G179" s="102">
        <f t="shared" si="33"/>
        <v>0.5599999999999987</v>
      </c>
      <c r="H179" s="102">
        <f t="shared" si="34"/>
        <v>-0.4800000000000004</v>
      </c>
      <c r="I179" s="18">
        <f t="shared" si="35"/>
        <v>0.5599999999999987</v>
      </c>
      <c r="J179" s="18">
        <f t="shared" si="36"/>
        <v>0</v>
      </c>
      <c r="K179" s="19">
        <f t="shared" si="37"/>
        <v>0.17048333792700476</v>
      </c>
      <c r="L179" s="19">
        <f t="shared" si="38"/>
        <v>1</v>
      </c>
      <c r="M179" s="19">
        <f t="shared" si="39"/>
        <v>0.15788588148023944</v>
      </c>
      <c r="N179" s="20">
        <f t="shared" si="30"/>
        <v>0.17048333792700476</v>
      </c>
      <c r="O179" s="20">
        <f t="shared" si="31"/>
        <v>0.15788588148023944</v>
      </c>
      <c r="P179" s="29">
        <f t="shared" si="32"/>
        <v>0.012597456446765326</v>
      </c>
      <c r="Q179" s="43"/>
      <c r="R179" s="44"/>
      <c r="S179" s="44"/>
      <c r="T179" s="45"/>
      <c r="U179" s="44"/>
      <c r="V179" s="43"/>
      <c r="W179" s="43"/>
      <c r="X179" s="43"/>
      <c r="Y179" s="43"/>
      <c r="Z179" s="43"/>
      <c r="AA179" s="43"/>
      <c r="AB179" s="46"/>
      <c r="AC179" s="46"/>
      <c r="AD179" s="46"/>
      <c r="AE179" s="46"/>
    </row>
    <row r="180" spans="1:31" ht="12.75">
      <c r="A180" s="16">
        <f>DATA!C186</f>
        <v>36634</v>
      </c>
      <c r="B180" s="53">
        <f>DATA!D186</f>
        <v>31.18</v>
      </c>
      <c r="C180" s="53">
        <f>DATA!E186</f>
        <v>31.19</v>
      </c>
      <c r="D180" s="53">
        <f>DATA!F186</f>
        <v>30.4</v>
      </c>
      <c r="E180" s="53">
        <f>DATA!G186</f>
        <v>31.1</v>
      </c>
      <c r="F180" s="55">
        <f>DATA!H186</f>
        <v>18000200</v>
      </c>
      <c r="G180" s="102">
        <f t="shared" si="33"/>
        <v>-0.14999999999999858</v>
      </c>
      <c r="H180" s="102">
        <f t="shared" si="34"/>
        <v>0.38000000000000256</v>
      </c>
      <c r="I180" s="18">
        <f t="shared" si="35"/>
        <v>0</v>
      </c>
      <c r="J180" s="18">
        <f t="shared" si="36"/>
        <v>0.38000000000000256</v>
      </c>
      <c r="K180" s="19">
        <f t="shared" si="37"/>
        <v>0.14917292068612917</v>
      </c>
      <c r="L180" s="19">
        <f t="shared" si="38"/>
        <v>1</v>
      </c>
      <c r="M180" s="19">
        <f t="shared" si="39"/>
        <v>0.18565014629520982</v>
      </c>
      <c r="N180" s="20">
        <f t="shared" si="30"/>
        <v>0.14917292068612917</v>
      </c>
      <c r="O180" s="20">
        <f t="shared" si="31"/>
        <v>0.18565014629520982</v>
      </c>
      <c r="P180" s="29">
        <f t="shared" si="32"/>
        <v>-0.03647722560908065</v>
      </c>
      <c r="Q180" s="43"/>
      <c r="R180" s="44"/>
      <c r="S180" s="44"/>
      <c r="T180" s="45"/>
      <c r="U180" s="44"/>
      <c r="V180" s="43"/>
      <c r="W180" s="43"/>
      <c r="X180" s="43"/>
      <c r="Y180" s="43"/>
      <c r="Z180" s="43"/>
      <c r="AA180" s="43"/>
      <c r="AB180" s="46"/>
      <c r="AC180" s="46"/>
      <c r="AD180" s="46"/>
      <c r="AE180" s="46"/>
    </row>
    <row r="181" spans="1:31" ht="12.75">
      <c r="A181" s="16">
        <f>DATA!C187</f>
        <v>36635</v>
      </c>
      <c r="B181" s="53">
        <f>DATA!D187</f>
        <v>31.15</v>
      </c>
      <c r="C181" s="53">
        <f>DATA!E187</f>
        <v>31.2</v>
      </c>
      <c r="D181" s="53">
        <f>DATA!F187</f>
        <v>30.39</v>
      </c>
      <c r="E181" s="53">
        <f>DATA!G187</f>
        <v>30.47</v>
      </c>
      <c r="F181" s="55">
        <f>DATA!H187</f>
        <v>20551200</v>
      </c>
      <c r="G181" s="102">
        <f t="shared" si="33"/>
        <v>0.00999999999999801</v>
      </c>
      <c r="H181" s="102">
        <f t="shared" si="34"/>
        <v>0.00999999999999801</v>
      </c>
      <c r="I181" s="18">
        <f t="shared" si="35"/>
        <v>0.00999999999999801</v>
      </c>
      <c r="J181" s="18">
        <f t="shared" si="36"/>
        <v>0</v>
      </c>
      <c r="K181" s="19">
        <f t="shared" si="37"/>
        <v>0.13177630560036277</v>
      </c>
      <c r="L181" s="19">
        <f t="shared" si="38"/>
        <v>1</v>
      </c>
      <c r="M181" s="19">
        <f t="shared" si="39"/>
        <v>0.1624438780083086</v>
      </c>
      <c r="N181" s="20">
        <f t="shared" si="30"/>
        <v>0.13177630560036277</v>
      </c>
      <c r="O181" s="20">
        <f t="shared" si="31"/>
        <v>0.1624438780083086</v>
      </c>
      <c r="P181" s="29">
        <f t="shared" si="32"/>
        <v>-0.03066757240794582</v>
      </c>
      <c r="Q181" s="43"/>
      <c r="R181" s="44"/>
      <c r="S181" s="44"/>
      <c r="T181" s="45"/>
      <c r="U181" s="44"/>
      <c r="V181" s="43"/>
      <c r="W181" s="43"/>
      <c r="X181" s="43"/>
      <c r="Y181" s="43"/>
      <c r="Z181" s="43"/>
      <c r="AA181" s="43"/>
      <c r="AB181" s="46"/>
      <c r="AC181" s="46"/>
      <c r="AD181" s="46"/>
      <c r="AE181" s="46"/>
    </row>
    <row r="182" spans="1:31" ht="12.75">
      <c r="A182" s="16">
        <f>DATA!C188</f>
        <v>36636</v>
      </c>
      <c r="B182" s="53">
        <f>DATA!D188</f>
        <v>30.55</v>
      </c>
      <c r="C182" s="53">
        <f>DATA!E188</f>
        <v>30.75</v>
      </c>
      <c r="D182" s="53">
        <f>DATA!F188</f>
        <v>30.04</v>
      </c>
      <c r="E182" s="53">
        <f>DATA!G188</f>
        <v>30.7</v>
      </c>
      <c r="F182" s="55">
        <f>DATA!H188</f>
        <v>30059800</v>
      </c>
      <c r="G182" s="102">
        <f t="shared" si="33"/>
        <v>-0.4499999999999993</v>
      </c>
      <c r="H182" s="102">
        <f t="shared" si="34"/>
        <v>0.3500000000000014</v>
      </c>
      <c r="I182" s="18">
        <f t="shared" si="35"/>
        <v>0</v>
      </c>
      <c r="J182" s="18">
        <f t="shared" si="36"/>
        <v>0.3500000000000014</v>
      </c>
      <c r="K182" s="19">
        <f t="shared" si="37"/>
        <v>0.11530426740031742</v>
      </c>
      <c r="L182" s="19">
        <f t="shared" si="38"/>
        <v>1</v>
      </c>
      <c r="M182" s="19">
        <f t="shared" si="39"/>
        <v>0.1858883932572702</v>
      </c>
      <c r="N182" s="20">
        <f t="shared" si="30"/>
        <v>0.11530426740031742</v>
      </c>
      <c r="O182" s="20">
        <f t="shared" si="31"/>
        <v>0.1858883932572702</v>
      </c>
      <c r="P182" s="29">
        <f t="shared" si="32"/>
        <v>-0.07058412585695277</v>
      </c>
      <c r="Q182" s="43"/>
      <c r="R182" s="44"/>
      <c r="S182" s="44"/>
      <c r="T182" s="45"/>
      <c r="U182" s="44"/>
      <c r="V182" s="43"/>
      <c r="W182" s="43"/>
      <c r="X182" s="43"/>
      <c r="Y182" s="43"/>
      <c r="Z182" s="43"/>
      <c r="AA182" s="43"/>
      <c r="AB182" s="46"/>
      <c r="AC182" s="46"/>
      <c r="AD182" s="46"/>
      <c r="AE182" s="46"/>
    </row>
    <row r="183" spans="1:31" ht="12.75">
      <c r="A183" s="16">
        <f>DATA!C189</f>
        <v>36637</v>
      </c>
      <c r="B183" s="53">
        <f>DATA!D189</f>
        <v>30.5</v>
      </c>
      <c r="C183" s="53">
        <f>DATA!E189</f>
        <v>30.94</v>
      </c>
      <c r="D183" s="53">
        <f>DATA!F189</f>
        <v>30.21</v>
      </c>
      <c r="E183" s="53">
        <f>DATA!G189</f>
        <v>30.85</v>
      </c>
      <c r="F183" s="55">
        <f>DATA!H189</f>
        <v>35252800</v>
      </c>
      <c r="G183" s="102">
        <f t="shared" si="33"/>
        <v>0.19000000000000128</v>
      </c>
      <c r="H183" s="102">
        <f t="shared" si="34"/>
        <v>-0.1700000000000017</v>
      </c>
      <c r="I183" s="18">
        <f t="shared" si="35"/>
        <v>0.19000000000000128</v>
      </c>
      <c r="J183" s="18">
        <f t="shared" si="36"/>
        <v>0</v>
      </c>
      <c r="K183" s="19">
        <f t="shared" si="37"/>
        <v>0.1246412339752779</v>
      </c>
      <c r="L183" s="19">
        <f t="shared" si="38"/>
        <v>1</v>
      </c>
      <c r="M183" s="19">
        <f t="shared" si="39"/>
        <v>0.16265234410011142</v>
      </c>
      <c r="N183" s="20">
        <f t="shared" si="30"/>
        <v>0.1246412339752779</v>
      </c>
      <c r="O183" s="20">
        <f t="shared" si="31"/>
        <v>0.16265234410011142</v>
      </c>
      <c r="P183" s="29">
        <f t="shared" si="32"/>
        <v>-0.03801111012483352</v>
      </c>
      <c r="Q183" s="43"/>
      <c r="R183" s="44"/>
      <c r="S183" s="44"/>
      <c r="T183" s="45"/>
      <c r="U183" s="44"/>
      <c r="V183" s="43"/>
      <c r="W183" s="43"/>
      <c r="X183" s="43"/>
      <c r="Y183" s="43"/>
      <c r="Z183" s="43"/>
      <c r="AA183" s="43"/>
      <c r="AB183" s="46"/>
      <c r="AC183" s="46"/>
      <c r="AD183" s="46"/>
      <c r="AE183" s="46"/>
    </row>
    <row r="184" spans="1:31" ht="12.75">
      <c r="A184" s="16">
        <f>DATA!C190</f>
        <v>36638</v>
      </c>
      <c r="B184" s="53">
        <f>DATA!D190</f>
        <v>31</v>
      </c>
      <c r="C184" s="53">
        <f>DATA!E190</f>
        <v>31</v>
      </c>
      <c r="D184" s="53">
        <f>DATA!F190</f>
        <v>30.55</v>
      </c>
      <c r="E184" s="53">
        <f>DATA!G190</f>
        <v>30.69</v>
      </c>
      <c r="F184" s="55">
        <f>DATA!H190</f>
        <v>19259300</v>
      </c>
      <c r="G184" s="102">
        <f t="shared" si="33"/>
        <v>0.05999999999999872</v>
      </c>
      <c r="H184" s="102">
        <f t="shared" si="34"/>
        <v>-0.33999999999999986</v>
      </c>
      <c r="I184" s="18">
        <f t="shared" si="35"/>
        <v>0.05999999999999872</v>
      </c>
      <c r="J184" s="18">
        <f t="shared" si="36"/>
        <v>0</v>
      </c>
      <c r="K184" s="19">
        <f t="shared" si="37"/>
        <v>0.116561079728368</v>
      </c>
      <c r="L184" s="19">
        <f t="shared" si="38"/>
        <v>1</v>
      </c>
      <c r="M184" s="19">
        <f t="shared" si="39"/>
        <v>0.14232080108759748</v>
      </c>
      <c r="N184" s="20">
        <f t="shared" si="30"/>
        <v>0.116561079728368</v>
      </c>
      <c r="O184" s="20">
        <f t="shared" si="31"/>
        <v>0.14232080108759748</v>
      </c>
      <c r="P184" s="29">
        <f t="shared" si="32"/>
        <v>-0.02575972135922948</v>
      </c>
      <c r="Q184" s="43"/>
      <c r="R184" s="44"/>
      <c r="S184" s="44"/>
      <c r="T184" s="45"/>
      <c r="U184" s="44"/>
      <c r="V184" s="43"/>
      <c r="W184" s="43"/>
      <c r="X184" s="43"/>
      <c r="Y184" s="43"/>
      <c r="Z184" s="43"/>
      <c r="AA184" s="43"/>
      <c r="AB184" s="46"/>
      <c r="AC184" s="46"/>
      <c r="AD184" s="46"/>
      <c r="AE184" s="46"/>
    </row>
    <row r="185" spans="1:31" ht="12.75">
      <c r="A185" s="16">
        <f>DATA!C191</f>
        <v>36641</v>
      </c>
      <c r="B185" s="53">
        <f>DATA!D191</f>
        <v>30.85</v>
      </c>
      <c r="C185" s="53">
        <f>DATA!E191</f>
        <v>30.92</v>
      </c>
      <c r="D185" s="53">
        <f>DATA!F191</f>
        <v>30.65</v>
      </c>
      <c r="E185" s="53">
        <f>DATA!G191</f>
        <v>30.75</v>
      </c>
      <c r="F185" s="55">
        <f>DATA!H191</f>
        <v>16629500</v>
      </c>
      <c r="G185" s="102">
        <f t="shared" si="33"/>
        <v>-0.0799999999999983</v>
      </c>
      <c r="H185" s="102">
        <f t="shared" si="34"/>
        <v>-0.09999999999999787</v>
      </c>
      <c r="I185" s="18">
        <f t="shared" si="35"/>
        <v>0</v>
      </c>
      <c r="J185" s="18">
        <f t="shared" si="36"/>
        <v>0</v>
      </c>
      <c r="K185" s="19">
        <f t="shared" si="37"/>
        <v>0.101990944762322</v>
      </c>
      <c r="L185" s="19">
        <f t="shared" si="38"/>
        <v>1</v>
      </c>
      <c r="M185" s="19">
        <f t="shared" si="39"/>
        <v>0.1245307009516478</v>
      </c>
      <c r="N185" s="20">
        <f t="shared" si="30"/>
        <v>0.101990944762322</v>
      </c>
      <c r="O185" s="20">
        <f t="shared" si="31"/>
        <v>0.1245307009516478</v>
      </c>
      <c r="P185" s="29">
        <f t="shared" si="32"/>
        <v>-0.0225397561893258</v>
      </c>
      <c r="Q185" s="43"/>
      <c r="R185" s="44"/>
      <c r="S185" s="44"/>
      <c r="T185" s="45"/>
      <c r="U185" s="44"/>
      <c r="V185" s="43"/>
      <c r="W185" s="43"/>
      <c r="X185" s="43"/>
      <c r="Y185" s="43"/>
      <c r="Z185" s="43"/>
      <c r="AA185" s="43"/>
      <c r="AB185" s="46"/>
      <c r="AC185" s="46"/>
      <c r="AD185" s="46"/>
      <c r="AE185" s="46"/>
    </row>
    <row r="186" spans="1:31" ht="12.75">
      <c r="A186" s="16">
        <f>DATA!C192</f>
        <v>36642</v>
      </c>
      <c r="B186" s="53">
        <f>DATA!D192</f>
        <v>30.92</v>
      </c>
      <c r="C186" s="53">
        <f>DATA!E192</f>
        <v>31.04</v>
      </c>
      <c r="D186" s="53">
        <f>DATA!F192</f>
        <v>30.5</v>
      </c>
      <c r="E186" s="53">
        <f>DATA!G192</f>
        <v>30.55</v>
      </c>
      <c r="F186" s="55">
        <f>DATA!H192</f>
        <v>26838200</v>
      </c>
      <c r="G186" s="102">
        <f t="shared" si="33"/>
        <v>0.11999999999999744</v>
      </c>
      <c r="H186" s="102">
        <f t="shared" si="34"/>
        <v>0.14999999999999858</v>
      </c>
      <c r="I186" s="18">
        <f t="shared" si="35"/>
        <v>0</v>
      </c>
      <c r="J186" s="18">
        <f t="shared" si="36"/>
        <v>0.14999999999999858</v>
      </c>
      <c r="K186" s="19">
        <f t="shared" si="37"/>
        <v>0.08924207666703175</v>
      </c>
      <c r="L186" s="19">
        <f t="shared" si="38"/>
        <v>1</v>
      </c>
      <c r="M186" s="19">
        <f t="shared" si="39"/>
        <v>0.12771436333269165</v>
      </c>
      <c r="N186" s="20">
        <f t="shared" si="30"/>
        <v>0.08924207666703175</v>
      </c>
      <c r="O186" s="20">
        <f t="shared" si="31"/>
        <v>0.12771436333269165</v>
      </c>
      <c r="P186" s="29">
        <f t="shared" si="32"/>
        <v>-0.0384722866656599</v>
      </c>
      <c r="Q186" s="43"/>
      <c r="R186" s="44"/>
      <c r="S186" s="44"/>
      <c r="T186" s="45"/>
      <c r="U186" s="44"/>
      <c r="V186" s="43"/>
      <c r="W186" s="43"/>
      <c r="X186" s="43"/>
      <c r="Y186" s="43"/>
      <c r="Z186" s="43"/>
      <c r="AA186" s="43"/>
      <c r="AB186" s="46"/>
      <c r="AC186" s="46"/>
      <c r="AD186" s="46"/>
      <c r="AE186" s="46"/>
    </row>
    <row r="187" spans="1:31" ht="12.75">
      <c r="A187" s="16">
        <f>DATA!C193</f>
        <v>36643</v>
      </c>
      <c r="B187" s="53">
        <f>DATA!D193</f>
        <v>30.35</v>
      </c>
      <c r="C187" s="53">
        <f>DATA!E193</f>
        <v>30.4</v>
      </c>
      <c r="D187" s="53">
        <f>DATA!F193</f>
        <v>30</v>
      </c>
      <c r="E187" s="53">
        <f>DATA!G193</f>
        <v>30.02</v>
      </c>
      <c r="F187" s="55">
        <f>DATA!H193</f>
        <v>27366000</v>
      </c>
      <c r="G187" s="102">
        <f t="shared" si="33"/>
        <v>-0.6400000000000006</v>
      </c>
      <c r="H187" s="102">
        <f t="shared" si="34"/>
        <v>0.5</v>
      </c>
      <c r="I187" s="18">
        <f t="shared" si="35"/>
        <v>0</v>
      </c>
      <c r="J187" s="18">
        <f t="shared" si="36"/>
        <v>0.5</v>
      </c>
      <c r="K187" s="19">
        <f t="shared" si="37"/>
        <v>0.07808681708365278</v>
      </c>
      <c r="L187" s="19">
        <f t="shared" si="38"/>
        <v>1</v>
      </c>
      <c r="M187" s="19">
        <f t="shared" si="39"/>
        <v>0.1742500679161052</v>
      </c>
      <c r="N187" s="20">
        <f t="shared" si="30"/>
        <v>0.07808681708365278</v>
      </c>
      <c r="O187" s="20">
        <f t="shared" si="31"/>
        <v>0.1742500679161052</v>
      </c>
      <c r="P187" s="29">
        <f t="shared" si="32"/>
        <v>-0.09616325083245242</v>
      </c>
      <c r="Q187" s="43"/>
      <c r="R187" s="44"/>
      <c r="S187" s="44"/>
      <c r="T187" s="45"/>
      <c r="U187" s="44"/>
      <c r="V187" s="43"/>
      <c r="W187" s="43"/>
      <c r="X187" s="43"/>
      <c r="Y187" s="43"/>
      <c r="Z187" s="43"/>
      <c r="AA187" s="43"/>
      <c r="AB187" s="46"/>
      <c r="AC187" s="46"/>
      <c r="AD187" s="46"/>
      <c r="AE187" s="46"/>
    </row>
    <row r="188" spans="1:31" ht="12.75">
      <c r="A188" s="16">
        <f>DATA!C194</f>
        <v>36644</v>
      </c>
      <c r="B188" s="53">
        <f>DATA!D194</f>
        <v>30.15</v>
      </c>
      <c r="C188" s="53">
        <f>DATA!E194</f>
        <v>30.36</v>
      </c>
      <c r="D188" s="53">
        <f>DATA!F194</f>
        <v>29.98</v>
      </c>
      <c r="E188" s="53">
        <f>DATA!G194</f>
        <v>30.05</v>
      </c>
      <c r="F188" s="55">
        <f>DATA!H194</f>
        <v>23555200</v>
      </c>
      <c r="G188" s="102">
        <f t="shared" si="33"/>
        <v>-0.03999999999999915</v>
      </c>
      <c r="H188" s="102">
        <f t="shared" si="34"/>
        <v>0.019999999999999574</v>
      </c>
      <c r="I188" s="18">
        <f t="shared" si="35"/>
        <v>0</v>
      </c>
      <c r="J188" s="18">
        <f t="shared" si="36"/>
        <v>0.019999999999999574</v>
      </c>
      <c r="K188" s="19">
        <f t="shared" si="37"/>
        <v>0.06832596494819618</v>
      </c>
      <c r="L188" s="19">
        <f t="shared" si="38"/>
        <v>1</v>
      </c>
      <c r="M188" s="19">
        <f t="shared" si="39"/>
        <v>0.154968809426592</v>
      </c>
      <c r="N188" s="20">
        <f t="shared" si="30"/>
        <v>0.06832596494819618</v>
      </c>
      <c r="O188" s="20">
        <f t="shared" si="31"/>
        <v>0.154968809426592</v>
      </c>
      <c r="P188" s="29">
        <f t="shared" si="32"/>
        <v>-0.08664284447839582</v>
      </c>
      <c r="Q188" s="43"/>
      <c r="R188" s="44"/>
      <c r="S188" s="44"/>
      <c r="T188" s="45"/>
      <c r="U188" s="44"/>
      <c r="V188" s="43"/>
      <c r="W188" s="43"/>
      <c r="X188" s="43"/>
      <c r="Y188" s="43"/>
      <c r="Z188" s="43"/>
      <c r="AA188" s="43"/>
      <c r="AB188" s="46"/>
      <c r="AC188" s="46"/>
      <c r="AD188" s="46"/>
      <c r="AE188" s="46"/>
    </row>
    <row r="189" spans="1:31" ht="12.75">
      <c r="A189" s="16">
        <f>DATA!C195</f>
        <v>36645</v>
      </c>
      <c r="B189" s="53">
        <f>DATA!D195</f>
        <v>30.12</v>
      </c>
      <c r="C189" s="53">
        <f>DATA!E195</f>
        <v>30.28</v>
      </c>
      <c r="D189" s="53">
        <f>DATA!F195</f>
        <v>29.8</v>
      </c>
      <c r="E189" s="53">
        <f>DATA!G195</f>
        <v>29.95</v>
      </c>
      <c r="F189" s="55">
        <f>DATA!H195</f>
        <v>23172800</v>
      </c>
      <c r="G189" s="102">
        <f t="shared" si="33"/>
        <v>-0.0799999999999983</v>
      </c>
      <c r="H189" s="102">
        <f t="shared" si="34"/>
        <v>0.17999999999999972</v>
      </c>
      <c r="I189" s="18">
        <f t="shared" si="35"/>
        <v>0</v>
      </c>
      <c r="J189" s="18">
        <f t="shared" si="36"/>
        <v>0.17999999999999972</v>
      </c>
      <c r="K189" s="19">
        <f t="shared" si="37"/>
        <v>0.05978521932967165</v>
      </c>
      <c r="L189" s="19">
        <f t="shared" si="38"/>
        <v>1</v>
      </c>
      <c r="M189" s="19">
        <f t="shared" si="39"/>
        <v>0.15809770824826797</v>
      </c>
      <c r="N189" s="20">
        <f t="shared" si="30"/>
        <v>0.05978521932967165</v>
      </c>
      <c r="O189" s="20">
        <f t="shared" si="31"/>
        <v>0.15809770824826797</v>
      </c>
      <c r="P189" s="29">
        <f t="shared" si="32"/>
        <v>-0.09831248891859631</v>
      </c>
      <c r="Q189" s="43"/>
      <c r="R189" s="44"/>
      <c r="S189" s="44"/>
      <c r="T189" s="45"/>
      <c r="U189" s="44"/>
      <c r="V189" s="43"/>
      <c r="W189" s="43"/>
      <c r="X189" s="43"/>
      <c r="Y189" s="43"/>
      <c r="Z189" s="43"/>
      <c r="AA189" s="43"/>
      <c r="AB189" s="46"/>
      <c r="AC189" s="46"/>
      <c r="AD189" s="46"/>
      <c r="AE189" s="46"/>
    </row>
    <row r="190" spans="1:31" ht="12.75">
      <c r="A190" s="16">
        <f>DATA!C196</f>
        <v>36648</v>
      </c>
      <c r="B190" s="53">
        <f>DATA!D196</f>
        <v>30.12</v>
      </c>
      <c r="C190" s="53">
        <f>DATA!E196</f>
        <v>30.37</v>
      </c>
      <c r="D190" s="53">
        <f>DATA!F196</f>
        <v>30.02</v>
      </c>
      <c r="E190" s="53">
        <f>DATA!G196</f>
        <v>30.3</v>
      </c>
      <c r="F190" s="55">
        <f>DATA!H196</f>
        <v>17002200</v>
      </c>
      <c r="G190" s="102">
        <f t="shared" si="33"/>
        <v>0.08999999999999986</v>
      </c>
      <c r="H190" s="102">
        <f t="shared" si="34"/>
        <v>-0.21999999999999886</v>
      </c>
      <c r="I190" s="18">
        <f t="shared" si="35"/>
        <v>0.08999999999999986</v>
      </c>
      <c r="J190" s="18">
        <f t="shared" si="36"/>
        <v>0</v>
      </c>
      <c r="K190" s="19">
        <f t="shared" si="37"/>
        <v>0.06356206691346268</v>
      </c>
      <c r="L190" s="19">
        <f t="shared" si="38"/>
        <v>1</v>
      </c>
      <c r="M190" s="19">
        <f t="shared" si="39"/>
        <v>0.13833549471723447</v>
      </c>
      <c r="N190" s="20">
        <f t="shared" si="30"/>
        <v>0.06356206691346268</v>
      </c>
      <c r="O190" s="20">
        <f t="shared" si="31"/>
        <v>0.13833549471723447</v>
      </c>
      <c r="P190" s="29">
        <f t="shared" si="32"/>
        <v>-0.07477342780377179</v>
      </c>
      <c r="Q190" s="43"/>
      <c r="R190" s="44"/>
      <c r="S190" s="44"/>
      <c r="T190" s="45"/>
      <c r="U190" s="44"/>
      <c r="V190" s="43"/>
      <c r="W190" s="43"/>
      <c r="X190" s="43"/>
      <c r="Y190" s="43"/>
      <c r="Z190" s="43"/>
      <c r="AA190" s="43"/>
      <c r="AB190" s="46"/>
      <c r="AC190" s="46"/>
      <c r="AD190" s="46"/>
      <c r="AE190" s="46"/>
    </row>
    <row r="191" spans="1:31" ht="12.75">
      <c r="A191" s="16">
        <f>DATA!C197</f>
        <v>36649</v>
      </c>
      <c r="B191" s="53">
        <f>DATA!D197</f>
        <v>30.42</v>
      </c>
      <c r="C191" s="53">
        <f>DATA!E197</f>
        <v>30.71</v>
      </c>
      <c r="D191" s="53">
        <f>DATA!F197</f>
        <v>30.26</v>
      </c>
      <c r="E191" s="53">
        <f>DATA!G197</f>
        <v>30.44</v>
      </c>
      <c r="F191" s="55">
        <f>DATA!H197</f>
        <v>17425600</v>
      </c>
      <c r="G191" s="102">
        <f t="shared" si="33"/>
        <v>0.33999999999999986</v>
      </c>
      <c r="H191" s="102">
        <f t="shared" si="34"/>
        <v>-0.240000000000002</v>
      </c>
      <c r="I191" s="18">
        <f t="shared" si="35"/>
        <v>0.33999999999999986</v>
      </c>
      <c r="J191" s="18">
        <f t="shared" si="36"/>
        <v>0</v>
      </c>
      <c r="K191" s="19">
        <f t="shared" si="37"/>
        <v>0.09811680854927983</v>
      </c>
      <c r="L191" s="19">
        <f t="shared" si="38"/>
        <v>1</v>
      </c>
      <c r="M191" s="19">
        <f t="shared" si="39"/>
        <v>0.12104355787758016</v>
      </c>
      <c r="N191" s="20">
        <f t="shared" si="30"/>
        <v>0.09811680854927983</v>
      </c>
      <c r="O191" s="20">
        <f t="shared" si="31"/>
        <v>0.12104355787758016</v>
      </c>
      <c r="P191" s="29">
        <f t="shared" si="32"/>
        <v>-0.022926749328300328</v>
      </c>
      <c r="Q191" s="43"/>
      <c r="R191" s="44"/>
      <c r="S191" s="44"/>
      <c r="T191" s="45"/>
      <c r="U191" s="44"/>
      <c r="V191" s="43"/>
      <c r="W191" s="43"/>
      <c r="X191" s="43"/>
      <c r="Y191" s="43"/>
      <c r="Z191" s="43"/>
      <c r="AA191" s="43"/>
      <c r="AB191" s="46"/>
      <c r="AC191" s="46"/>
      <c r="AD191" s="46"/>
      <c r="AE191" s="46"/>
    </row>
    <row r="192" spans="1:31" ht="12.75">
      <c r="A192" s="16">
        <f>DATA!C198</f>
        <v>36650</v>
      </c>
      <c r="B192" s="53">
        <f>DATA!D198</f>
        <v>29.62</v>
      </c>
      <c r="C192" s="53">
        <f>DATA!E198</f>
        <v>30.55</v>
      </c>
      <c r="D192" s="53">
        <f>DATA!F198</f>
        <v>29.62</v>
      </c>
      <c r="E192" s="53">
        <f>DATA!G198</f>
        <v>30.49</v>
      </c>
      <c r="F192" s="55">
        <f>DATA!H198</f>
        <v>17983100</v>
      </c>
      <c r="G192" s="102">
        <f t="shared" si="33"/>
        <v>-0.16000000000000014</v>
      </c>
      <c r="H192" s="102">
        <f t="shared" si="34"/>
        <v>0.6400000000000006</v>
      </c>
      <c r="I192" s="18">
        <f t="shared" si="35"/>
        <v>0</v>
      </c>
      <c r="J192" s="18">
        <f t="shared" si="36"/>
        <v>0.6400000000000006</v>
      </c>
      <c r="K192" s="19">
        <f t="shared" si="37"/>
        <v>0.08585220748061985</v>
      </c>
      <c r="L192" s="19">
        <f t="shared" si="38"/>
        <v>1</v>
      </c>
      <c r="M192" s="19">
        <f t="shared" si="39"/>
        <v>0.18591311314288272</v>
      </c>
      <c r="N192" s="20">
        <f t="shared" si="30"/>
        <v>0.08585220748061985</v>
      </c>
      <c r="O192" s="20">
        <f t="shared" si="31"/>
        <v>0.18591311314288272</v>
      </c>
      <c r="P192" s="29">
        <f t="shared" si="32"/>
        <v>-0.10006090566226288</v>
      </c>
      <c r="Q192" s="43"/>
      <c r="R192" s="44"/>
      <c r="S192" s="44"/>
      <c r="T192" s="45"/>
      <c r="U192" s="44"/>
      <c r="V192" s="43"/>
      <c r="W192" s="43"/>
      <c r="X192" s="43"/>
      <c r="Y192" s="43"/>
      <c r="Z192" s="43"/>
      <c r="AA192" s="43"/>
      <c r="AB192" s="46"/>
      <c r="AC192" s="46"/>
      <c r="AD192" s="46"/>
      <c r="AE192" s="46"/>
    </row>
    <row r="193" spans="1:31" ht="12.75">
      <c r="A193" s="16">
        <f>DATA!C199</f>
        <v>36651</v>
      </c>
      <c r="B193" s="53">
        <f>DATA!D199</f>
        <v>30.35</v>
      </c>
      <c r="C193" s="53">
        <f>DATA!E199</f>
        <v>30.55</v>
      </c>
      <c r="D193" s="53">
        <f>DATA!F199</f>
        <v>30.1</v>
      </c>
      <c r="E193" s="53">
        <f>DATA!G199</f>
        <v>30.47</v>
      </c>
      <c r="F193" s="55">
        <f>DATA!H199</f>
        <v>16222900</v>
      </c>
      <c r="G193" s="102">
        <f t="shared" si="33"/>
        <v>0</v>
      </c>
      <c r="H193" s="102">
        <f t="shared" si="34"/>
        <v>-0.4800000000000004</v>
      </c>
      <c r="I193" s="18">
        <f t="shared" si="35"/>
        <v>0</v>
      </c>
      <c r="J193" s="18">
        <f t="shared" si="36"/>
        <v>0</v>
      </c>
      <c r="K193" s="19">
        <f t="shared" si="37"/>
        <v>0.07512068154554237</v>
      </c>
      <c r="L193" s="19">
        <f t="shared" si="38"/>
        <v>1</v>
      </c>
      <c r="M193" s="19">
        <f t="shared" si="39"/>
        <v>0.16267397400002237</v>
      </c>
      <c r="N193" s="20">
        <f t="shared" si="30"/>
        <v>0.07512068154554237</v>
      </c>
      <c r="O193" s="20">
        <f t="shared" si="31"/>
        <v>0.16267397400002237</v>
      </c>
      <c r="P193" s="29">
        <f t="shared" si="32"/>
        <v>-0.08755329245448</v>
      </c>
      <c r="Q193" s="43"/>
      <c r="R193" s="44"/>
      <c r="S193" s="44"/>
      <c r="T193" s="45"/>
      <c r="U193" s="44"/>
      <c r="V193" s="43"/>
      <c r="W193" s="43"/>
      <c r="X193" s="43"/>
      <c r="Y193" s="43"/>
      <c r="Z193" s="43"/>
      <c r="AA193" s="43"/>
      <c r="AB193" s="46"/>
      <c r="AC193" s="46"/>
      <c r="AD193" s="46"/>
      <c r="AE193" s="46"/>
    </row>
    <row r="194" spans="1:31" ht="12.75">
      <c r="A194" s="16">
        <f>DATA!C200</f>
        <v>36652</v>
      </c>
      <c r="B194" s="53">
        <f>DATA!D200</f>
        <v>30.32</v>
      </c>
      <c r="C194" s="53">
        <f>DATA!E200</f>
        <v>30.65</v>
      </c>
      <c r="D194" s="53">
        <f>DATA!F200</f>
        <v>29.98</v>
      </c>
      <c r="E194" s="53">
        <f>DATA!G200</f>
        <v>30</v>
      </c>
      <c r="F194" s="55">
        <f>DATA!H200</f>
        <v>19975100</v>
      </c>
      <c r="G194" s="102">
        <f t="shared" si="33"/>
        <v>0.09999999999999787</v>
      </c>
      <c r="H194" s="102">
        <f t="shared" si="34"/>
        <v>0.120000000000001</v>
      </c>
      <c r="I194" s="18">
        <f t="shared" si="35"/>
        <v>0</v>
      </c>
      <c r="J194" s="18">
        <f t="shared" si="36"/>
        <v>0.120000000000001</v>
      </c>
      <c r="K194" s="19">
        <f t="shared" si="37"/>
        <v>0.06573059635234957</v>
      </c>
      <c r="L194" s="19">
        <f t="shared" si="38"/>
        <v>1</v>
      </c>
      <c r="M194" s="19">
        <f t="shared" si="39"/>
        <v>0.1573397272500197</v>
      </c>
      <c r="N194" s="20">
        <f aca="true" t="shared" si="40" ref="N194:N248">K194/L194</f>
        <v>0.06573059635234957</v>
      </c>
      <c r="O194" s="20">
        <f aca="true" t="shared" si="41" ref="O194:O248">M194/L194</f>
        <v>0.1573397272500197</v>
      </c>
      <c r="P194" s="29">
        <f aca="true" t="shared" si="42" ref="P194:P248">N194-O194</f>
        <v>-0.09160913089767014</v>
      </c>
      <c r="Q194" s="43"/>
      <c r="R194" s="44"/>
      <c r="S194" s="44"/>
      <c r="T194" s="45"/>
      <c r="U194" s="44"/>
      <c r="V194" s="43"/>
      <c r="W194" s="43"/>
      <c r="X194" s="43"/>
      <c r="Y194" s="43"/>
      <c r="Z194" s="43"/>
      <c r="AA194" s="43"/>
      <c r="AB194" s="46"/>
      <c r="AC194" s="46"/>
      <c r="AD194" s="46"/>
      <c r="AE194" s="46"/>
    </row>
    <row r="195" spans="1:31" ht="12.75">
      <c r="A195" s="16">
        <f>DATA!C201</f>
        <v>36655</v>
      </c>
      <c r="B195" s="53">
        <f>DATA!D201</f>
        <v>29.75</v>
      </c>
      <c r="C195" s="53">
        <f>DATA!E201</f>
        <v>30.75</v>
      </c>
      <c r="D195" s="53">
        <f>DATA!F201</f>
        <v>29.55</v>
      </c>
      <c r="E195" s="53">
        <f>DATA!G201</f>
        <v>30.03</v>
      </c>
      <c r="F195" s="55">
        <f>DATA!H201</f>
        <v>28367300</v>
      </c>
      <c r="G195" s="102">
        <f aca="true" t="shared" si="43" ref="G195:G248">C195-C194</f>
        <v>0.10000000000000142</v>
      </c>
      <c r="H195" s="102">
        <f aca="true" t="shared" si="44" ref="H195:H248">D194-D195</f>
        <v>0.4299999999999997</v>
      </c>
      <c r="I195" s="18">
        <f aca="true" t="shared" si="45" ref="I195:I248">MAX(IF(G195&gt;=H195,G195,0),0)</f>
        <v>0</v>
      </c>
      <c r="J195" s="18">
        <f aca="true" t="shared" si="46" ref="J195:J248">MAX(IF(H195&gt;G195,H195,0),0)</f>
        <v>0.4299999999999997</v>
      </c>
      <c r="K195" s="19">
        <f aca="true" t="shared" si="47" ref="K195:K248">$AE$25*K194+(1-$AE$25)*$I195*IF($AE$7="yes",$F194,1)</f>
        <v>0.05751427180830587</v>
      </c>
      <c r="L195" s="19">
        <f aca="true" t="shared" si="48" ref="L195:L248">IF($AE$7="yes",$AE$25*L194+(1-$AE$25)*$F195,1)</f>
        <v>1</v>
      </c>
      <c r="M195" s="19">
        <f aca="true" t="shared" si="49" ref="M195:M248">$AE$25*M194+(1-$AE$25)*$J195*IF($AE$7="yes",$F194,1)</f>
        <v>0.19142226134376722</v>
      </c>
      <c r="N195" s="20">
        <f t="shared" si="40"/>
        <v>0.05751427180830587</v>
      </c>
      <c r="O195" s="20">
        <f t="shared" si="41"/>
        <v>0.19142226134376722</v>
      </c>
      <c r="P195" s="29">
        <f t="shared" si="42"/>
        <v>-0.13390798953546135</v>
      </c>
      <c r="Q195" s="43"/>
      <c r="R195" s="44"/>
      <c r="S195" s="44"/>
      <c r="T195" s="45"/>
      <c r="U195" s="44"/>
      <c r="V195" s="43"/>
      <c r="W195" s="43"/>
      <c r="X195" s="43"/>
      <c r="Y195" s="43"/>
      <c r="Z195" s="43"/>
      <c r="AA195" s="43"/>
      <c r="AB195" s="46"/>
      <c r="AC195" s="46"/>
      <c r="AD195" s="46"/>
      <c r="AE195" s="46"/>
    </row>
    <row r="196" spans="1:31" ht="12.75">
      <c r="A196" s="16">
        <f>DATA!C202</f>
        <v>36656</v>
      </c>
      <c r="B196" s="53">
        <f>DATA!D202</f>
        <v>30.12</v>
      </c>
      <c r="C196" s="53">
        <f>DATA!E202</f>
        <v>30.31</v>
      </c>
      <c r="D196" s="53">
        <f>DATA!F202</f>
        <v>29.96</v>
      </c>
      <c r="E196" s="53">
        <f>DATA!G202</f>
        <v>30.25</v>
      </c>
      <c r="F196" s="55">
        <f>DATA!H202</f>
        <v>19691700</v>
      </c>
      <c r="G196" s="102">
        <f t="shared" si="43"/>
        <v>-0.4400000000000013</v>
      </c>
      <c r="H196" s="102">
        <f t="shared" si="44"/>
        <v>-0.41000000000000014</v>
      </c>
      <c r="I196" s="18">
        <f t="shared" si="45"/>
        <v>0</v>
      </c>
      <c r="J196" s="18">
        <f t="shared" si="46"/>
        <v>0</v>
      </c>
      <c r="K196" s="19">
        <f t="shared" si="47"/>
        <v>0.05032498783226764</v>
      </c>
      <c r="L196" s="19">
        <f t="shared" si="48"/>
        <v>1</v>
      </c>
      <c r="M196" s="19">
        <f t="shared" si="49"/>
        <v>0.1674944786757963</v>
      </c>
      <c r="N196" s="20">
        <f t="shared" si="40"/>
        <v>0.05032498783226764</v>
      </c>
      <c r="O196" s="20">
        <f t="shared" si="41"/>
        <v>0.1674944786757963</v>
      </c>
      <c r="P196" s="29">
        <f t="shared" si="42"/>
        <v>-0.11716949084352868</v>
      </c>
      <c r="Q196" s="43"/>
      <c r="R196" s="44"/>
      <c r="S196" s="44"/>
      <c r="T196" s="45"/>
      <c r="U196" s="44"/>
      <c r="V196" s="43"/>
      <c r="W196" s="43"/>
      <c r="X196" s="43"/>
      <c r="Y196" s="43"/>
      <c r="Z196" s="43"/>
      <c r="AA196" s="43"/>
      <c r="AB196" s="46"/>
      <c r="AC196" s="46"/>
      <c r="AD196" s="46"/>
      <c r="AE196" s="46"/>
    </row>
    <row r="197" spans="1:31" ht="12.75">
      <c r="A197" s="16">
        <f>DATA!C203</f>
        <v>36657</v>
      </c>
      <c r="B197" s="53">
        <f>DATA!D203</f>
        <v>30</v>
      </c>
      <c r="C197" s="53">
        <f>DATA!E203</f>
        <v>30.4</v>
      </c>
      <c r="D197" s="53">
        <f>DATA!F203</f>
        <v>29.7</v>
      </c>
      <c r="E197" s="53">
        <f>DATA!G203</f>
        <v>30.4</v>
      </c>
      <c r="F197" s="55">
        <f>DATA!H203</f>
        <v>25684600</v>
      </c>
      <c r="G197" s="102">
        <f t="shared" si="43"/>
        <v>0.08999999999999986</v>
      </c>
      <c r="H197" s="102">
        <f t="shared" si="44"/>
        <v>0.26000000000000156</v>
      </c>
      <c r="I197" s="18">
        <f t="shared" si="45"/>
        <v>0</v>
      </c>
      <c r="J197" s="18">
        <f t="shared" si="46"/>
        <v>0.26000000000000156</v>
      </c>
      <c r="K197" s="19">
        <f t="shared" si="47"/>
        <v>0.044034364353234184</v>
      </c>
      <c r="L197" s="19">
        <f t="shared" si="48"/>
        <v>1</v>
      </c>
      <c r="M197" s="19">
        <f t="shared" si="49"/>
        <v>0.17905766884132196</v>
      </c>
      <c r="N197" s="20">
        <f t="shared" si="40"/>
        <v>0.044034364353234184</v>
      </c>
      <c r="O197" s="20">
        <f t="shared" si="41"/>
        <v>0.17905766884132196</v>
      </c>
      <c r="P197" s="29">
        <f t="shared" si="42"/>
        <v>-0.13502330448808778</v>
      </c>
      <c r="Q197" s="43"/>
      <c r="R197" s="44"/>
      <c r="S197" s="44"/>
      <c r="T197" s="45"/>
      <c r="U197" s="44"/>
      <c r="V197" s="43"/>
      <c r="W197" s="43"/>
      <c r="X197" s="43"/>
      <c r="Y197" s="43"/>
      <c r="Z197" s="43"/>
      <c r="AA197" s="43"/>
      <c r="AB197" s="46"/>
      <c r="AC197" s="46"/>
      <c r="AD197" s="46"/>
      <c r="AE197" s="46"/>
    </row>
    <row r="198" spans="1:31" ht="12.75">
      <c r="A198" s="16">
        <f>DATA!C204</f>
        <v>36658</v>
      </c>
      <c r="B198" s="53">
        <f>DATA!D204</f>
        <v>30.15</v>
      </c>
      <c r="C198" s="53">
        <f>DATA!E204</f>
        <v>30.48</v>
      </c>
      <c r="D198" s="53">
        <f>DATA!F204</f>
        <v>30.12</v>
      </c>
      <c r="E198" s="53">
        <f>DATA!G204</f>
        <v>30.35</v>
      </c>
      <c r="F198" s="55">
        <f>DATA!H204</f>
        <v>18062200</v>
      </c>
      <c r="G198" s="102">
        <f t="shared" si="43"/>
        <v>0.08000000000000185</v>
      </c>
      <c r="H198" s="102">
        <f t="shared" si="44"/>
        <v>-0.4200000000000017</v>
      </c>
      <c r="I198" s="18">
        <f t="shared" si="45"/>
        <v>0.08000000000000185</v>
      </c>
      <c r="J198" s="18">
        <f t="shared" si="46"/>
        <v>0</v>
      </c>
      <c r="K198" s="19">
        <f t="shared" si="47"/>
        <v>0.048530068809080146</v>
      </c>
      <c r="L198" s="19">
        <f t="shared" si="48"/>
        <v>1</v>
      </c>
      <c r="M198" s="19">
        <f t="shared" si="49"/>
        <v>0.15667546023615672</v>
      </c>
      <c r="N198" s="20">
        <f t="shared" si="40"/>
        <v>0.048530068809080146</v>
      </c>
      <c r="O198" s="20">
        <f t="shared" si="41"/>
        <v>0.15667546023615672</v>
      </c>
      <c r="P198" s="29">
        <f t="shared" si="42"/>
        <v>-0.10814539142707658</v>
      </c>
      <c r="Q198" s="43"/>
      <c r="R198" s="44"/>
      <c r="S198" s="44"/>
      <c r="T198" s="45"/>
      <c r="U198" s="44"/>
      <c r="V198" s="43"/>
      <c r="W198" s="43"/>
      <c r="X198" s="43"/>
      <c r="Y198" s="43"/>
      <c r="Z198" s="43"/>
      <c r="AA198" s="43"/>
      <c r="AB198" s="46"/>
      <c r="AC198" s="46"/>
      <c r="AD198" s="46"/>
      <c r="AE198" s="46"/>
    </row>
    <row r="199" spans="1:31" ht="12.75">
      <c r="A199" s="16">
        <f>DATA!C205</f>
        <v>36659</v>
      </c>
      <c r="B199" s="53">
        <f>DATA!D205</f>
        <v>30.3</v>
      </c>
      <c r="C199" s="53">
        <f>DATA!E205</f>
        <v>30.45</v>
      </c>
      <c r="D199" s="53">
        <f>DATA!F205</f>
        <v>29.96</v>
      </c>
      <c r="E199" s="53">
        <f>DATA!G205</f>
        <v>30.16</v>
      </c>
      <c r="F199" s="55">
        <f>DATA!H205</f>
        <v>18487300</v>
      </c>
      <c r="G199" s="102">
        <f t="shared" si="43"/>
        <v>-0.030000000000001137</v>
      </c>
      <c r="H199" s="102">
        <f t="shared" si="44"/>
        <v>0.16000000000000014</v>
      </c>
      <c r="I199" s="18">
        <f t="shared" si="45"/>
        <v>0</v>
      </c>
      <c r="J199" s="18">
        <f t="shared" si="46"/>
        <v>0.16000000000000014</v>
      </c>
      <c r="K199" s="19">
        <f t="shared" si="47"/>
        <v>0.042463810207945124</v>
      </c>
      <c r="L199" s="19">
        <f t="shared" si="48"/>
        <v>1</v>
      </c>
      <c r="M199" s="19">
        <f t="shared" si="49"/>
        <v>0.15709102770663716</v>
      </c>
      <c r="N199" s="20">
        <f t="shared" si="40"/>
        <v>0.042463810207945124</v>
      </c>
      <c r="O199" s="20">
        <f t="shared" si="41"/>
        <v>0.15709102770663716</v>
      </c>
      <c r="P199" s="29">
        <f t="shared" si="42"/>
        <v>-0.11462721749869204</v>
      </c>
      <c r="Q199" s="43"/>
      <c r="R199" s="44"/>
      <c r="S199" s="44"/>
      <c r="T199" s="45"/>
      <c r="U199" s="44"/>
      <c r="V199" s="43"/>
      <c r="W199" s="43"/>
      <c r="X199" s="43"/>
      <c r="Y199" s="43"/>
      <c r="Z199" s="43"/>
      <c r="AA199" s="43"/>
      <c r="AB199" s="46"/>
      <c r="AC199" s="46"/>
      <c r="AD199" s="46"/>
      <c r="AE199" s="46"/>
    </row>
    <row r="200" spans="1:31" ht="12.75">
      <c r="A200" s="16">
        <f>DATA!C206</f>
        <v>36662</v>
      </c>
      <c r="B200" s="53">
        <f>DATA!D206</f>
        <v>29.7</v>
      </c>
      <c r="C200" s="53">
        <f>DATA!E206</f>
        <v>30.06</v>
      </c>
      <c r="D200" s="53">
        <f>DATA!F206</f>
        <v>29.68</v>
      </c>
      <c r="E200" s="53">
        <f>DATA!G206</f>
        <v>29.97</v>
      </c>
      <c r="F200" s="55">
        <f>DATA!H206</f>
        <v>19907900</v>
      </c>
      <c r="G200" s="102">
        <f t="shared" si="43"/>
        <v>-0.39000000000000057</v>
      </c>
      <c r="H200" s="102">
        <f t="shared" si="44"/>
        <v>0.28000000000000114</v>
      </c>
      <c r="I200" s="18">
        <f t="shared" si="45"/>
        <v>0</v>
      </c>
      <c r="J200" s="18">
        <f t="shared" si="46"/>
        <v>0.28000000000000114</v>
      </c>
      <c r="K200" s="19">
        <f t="shared" si="47"/>
        <v>0.03715583393195199</v>
      </c>
      <c r="L200" s="19">
        <f t="shared" si="48"/>
        <v>1</v>
      </c>
      <c r="M200" s="19">
        <f t="shared" si="49"/>
        <v>0.17245464924330767</v>
      </c>
      <c r="N200" s="20">
        <f t="shared" si="40"/>
        <v>0.03715583393195199</v>
      </c>
      <c r="O200" s="20">
        <f t="shared" si="41"/>
        <v>0.17245464924330767</v>
      </c>
      <c r="P200" s="29">
        <f t="shared" si="42"/>
        <v>-0.13529881531135568</v>
      </c>
      <c r="Q200" s="43"/>
      <c r="R200" s="44"/>
      <c r="S200" s="44"/>
      <c r="T200" s="45"/>
      <c r="U200" s="44"/>
      <c r="V200" s="43"/>
      <c r="W200" s="43"/>
      <c r="X200" s="43"/>
      <c r="Y200" s="43"/>
      <c r="Z200" s="43"/>
      <c r="AA200" s="43"/>
      <c r="AB200" s="46"/>
      <c r="AC200" s="46"/>
      <c r="AD200" s="46"/>
      <c r="AE200" s="46"/>
    </row>
    <row r="201" spans="1:31" ht="12.75">
      <c r="A201" s="16">
        <f>DATA!C207</f>
        <v>36663</v>
      </c>
      <c r="B201" s="53">
        <f>DATA!D207</f>
        <v>30.05</v>
      </c>
      <c r="C201" s="53">
        <f>DATA!E207</f>
        <v>30.47</v>
      </c>
      <c r="D201" s="53">
        <f>DATA!F207</f>
        <v>29.99</v>
      </c>
      <c r="E201" s="53">
        <f>DATA!G207</f>
        <v>30.43</v>
      </c>
      <c r="F201" s="55">
        <f>DATA!H207</f>
        <v>21856400</v>
      </c>
      <c r="G201" s="102">
        <f t="shared" si="43"/>
        <v>0.41000000000000014</v>
      </c>
      <c r="H201" s="102">
        <f t="shared" si="44"/>
        <v>-0.3099999999999987</v>
      </c>
      <c r="I201" s="18">
        <f t="shared" si="45"/>
        <v>0.41000000000000014</v>
      </c>
      <c r="J201" s="18">
        <f t="shared" si="46"/>
        <v>0</v>
      </c>
      <c r="K201" s="19">
        <f t="shared" si="47"/>
        <v>0.083761354690458</v>
      </c>
      <c r="L201" s="19">
        <f t="shared" si="48"/>
        <v>1</v>
      </c>
      <c r="M201" s="19">
        <f t="shared" si="49"/>
        <v>0.1508978180878942</v>
      </c>
      <c r="N201" s="20">
        <f t="shared" si="40"/>
        <v>0.083761354690458</v>
      </c>
      <c r="O201" s="20">
        <f t="shared" si="41"/>
        <v>0.1508978180878942</v>
      </c>
      <c r="P201" s="29">
        <f t="shared" si="42"/>
        <v>-0.0671364633974362</v>
      </c>
      <c r="Q201" s="43"/>
      <c r="R201" s="44"/>
      <c r="S201" s="44"/>
      <c r="T201" s="45"/>
      <c r="U201" s="44"/>
      <c r="V201" s="43"/>
      <c r="W201" s="43"/>
      <c r="X201" s="43"/>
      <c r="Y201" s="43"/>
      <c r="Z201" s="43"/>
      <c r="AA201" s="43"/>
      <c r="AB201" s="46"/>
      <c r="AC201" s="46"/>
      <c r="AD201" s="46"/>
      <c r="AE201" s="46"/>
    </row>
    <row r="202" spans="1:31" ht="12.75">
      <c r="A202" s="16">
        <f>DATA!C208</f>
        <v>36664</v>
      </c>
      <c r="B202" s="53">
        <f>DATA!D208</f>
        <v>30.78</v>
      </c>
      <c r="C202" s="53">
        <f>DATA!E208</f>
        <v>30.9</v>
      </c>
      <c r="D202" s="53">
        <f>DATA!F208</f>
        <v>30.16</v>
      </c>
      <c r="E202" s="53">
        <f>DATA!G208</f>
        <v>30.25</v>
      </c>
      <c r="F202" s="55">
        <f>DATA!H208</f>
        <v>24604800</v>
      </c>
      <c r="G202" s="102">
        <f t="shared" si="43"/>
        <v>0.4299999999999997</v>
      </c>
      <c r="H202" s="102">
        <f t="shared" si="44"/>
        <v>-0.1700000000000017</v>
      </c>
      <c r="I202" s="18">
        <f t="shared" si="45"/>
        <v>0.4299999999999997</v>
      </c>
      <c r="J202" s="18">
        <f t="shared" si="46"/>
        <v>0</v>
      </c>
      <c r="K202" s="19">
        <f t="shared" si="47"/>
        <v>0.1270411853541507</v>
      </c>
      <c r="L202" s="19">
        <f t="shared" si="48"/>
        <v>1</v>
      </c>
      <c r="M202" s="19">
        <f t="shared" si="49"/>
        <v>0.13203559082690744</v>
      </c>
      <c r="N202" s="20">
        <f t="shared" si="40"/>
        <v>0.1270411853541507</v>
      </c>
      <c r="O202" s="20">
        <f t="shared" si="41"/>
        <v>0.13203559082690744</v>
      </c>
      <c r="P202" s="29">
        <f t="shared" si="42"/>
        <v>-0.00499440547275673</v>
      </c>
      <c r="Q202" s="43"/>
      <c r="R202" s="44"/>
      <c r="S202" s="44"/>
      <c r="T202" s="45"/>
      <c r="U202" s="44"/>
      <c r="V202" s="43"/>
      <c r="W202" s="43"/>
      <c r="X202" s="43"/>
      <c r="Y202" s="43"/>
      <c r="Z202" s="43"/>
      <c r="AA202" s="43"/>
      <c r="AB202" s="46"/>
      <c r="AC202" s="46"/>
      <c r="AD202" s="46"/>
      <c r="AE202" s="46"/>
    </row>
    <row r="203" spans="1:31" ht="12.75">
      <c r="A203" s="16">
        <f>DATA!C209</f>
        <v>36665</v>
      </c>
      <c r="B203" s="53">
        <f>DATA!D209</f>
        <v>30.26</v>
      </c>
      <c r="C203" s="53">
        <f>DATA!E209</f>
        <v>30.45</v>
      </c>
      <c r="D203" s="53">
        <f>DATA!F209</f>
        <v>30.17</v>
      </c>
      <c r="E203" s="53">
        <f>DATA!G209</f>
        <v>30.23</v>
      </c>
      <c r="F203" s="55">
        <f>DATA!H209</f>
        <v>14329400</v>
      </c>
      <c r="G203" s="102">
        <f t="shared" si="43"/>
        <v>-0.4499999999999993</v>
      </c>
      <c r="H203" s="102">
        <f t="shared" si="44"/>
        <v>-0.010000000000001563</v>
      </c>
      <c r="I203" s="18">
        <f t="shared" si="45"/>
        <v>0</v>
      </c>
      <c r="J203" s="18">
        <f t="shared" si="46"/>
        <v>0</v>
      </c>
      <c r="K203" s="19">
        <f t="shared" si="47"/>
        <v>0.11116103718488188</v>
      </c>
      <c r="L203" s="19">
        <f t="shared" si="48"/>
        <v>1</v>
      </c>
      <c r="M203" s="19">
        <f t="shared" si="49"/>
        <v>0.11553114197354401</v>
      </c>
      <c r="N203" s="20">
        <f t="shared" si="40"/>
        <v>0.11116103718488188</v>
      </c>
      <c r="O203" s="20">
        <f t="shared" si="41"/>
        <v>0.11553114197354401</v>
      </c>
      <c r="P203" s="29">
        <f t="shared" si="42"/>
        <v>-0.004370104788662135</v>
      </c>
      <c r="Q203" s="43"/>
      <c r="R203" s="44"/>
      <c r="S203" s="44"/>
      <c r="T203" s="45"/>
      <c r="U203" s="44"/>
      <c r="V203" s="43"/>
      <c r="W203" s="43"/>
      <c r="X203" s="43"/>
      <c r="Y203" s="43"/>
      <c r="Z203" s="43"/>
      <c r="AA203" s="43"/>
      <c r="AB203" s="46"/>
      <c r="AC203" s="46"/>
      <c r="AD203" s="46"/>
      <c r="AE203" s="46"/>
    </row>
    <row r="204" spans="1:31" ht="12.75">
      <c r="A204" s="16">
        <f>DATA!C210</f>
        <v>36666</v>
      </c>
      <c r="B204" s="53">
        <f>DATA!D210</f>
        <v>30.31</v>
      </c>
      <c r="C204" s="53">
        <f>DATA!E210</f>
        <v>30.69</v>
      </c>
      <c r="D204" s="53">
        <f>DATA!F210</f>
        <v>30.31</v>
      </c>
      <c r="E204" s="53">
        <f>DATA!G210</f>
        <v>30.65</v>
      </c>
      <c r="F204" s="55">
        <f>DATA!H210</f>
        <v>21917300</v>
      </c>
      <c r="G204" s="102">
        <f t="shared" si="43"/>
        <v>0.240000000000002</v>
      </c>
      <c r="H204" s="102">
        <f t="shared" si="44"/>
        <v>-0.13999999999999702</v>
      </c>
      <c r="I204" s="18">
        <f t="shared" si="45"/>
        <v>0.240000000000002</v>
      </c>
      <c r="J204" s="18">
        <f t="shared" si="46"/>
        <v>0</v>
      </c>
      <c r="K204" s="19">
        <f t="shared" si="47"/>
        <v>0.1272659075367719</v>
      </c>
      <c r="L204" s="19">
        <f t="shared" si="48"/>
        <v>1</v>
      </c>
      <c r="M204" s="19">
        <f t="shared" si="49"/>
        <v>0.10108974922685102</v>
      </c>
      <c r="N204" s="20">
        <f t="shared" si="40"/>
        <v>0.1272659075367719</v>
      </c>
      <c r="O204" s="20">
        <f t="shared" si="41"/>
        <v>0.10108974922685102</v>
      </c>
      <c r="P204" s="29">
        <f t="shared" si="42"/>
        <v>0.02617615830992087</v>
      </c>
      <c r="Q204" s="43"/>
      <c r="R204" s="44"/>
      <c r="S204" s="44"/>
      <c r="T204" s="45"/>
      <c r="U204" s="44"/>
      <c r="V204" s="43"/>
      <c r="W204" s="43"/>
      <c r="X204" s="43"/>
      <c r="Y204" s="43"/>
      <c r="Z204" s="43"/>
      <c r="AA204" s="43"/>
      <c r="AB204" s="46"/>
      <c r="AC204" s="46"/>
      <c r="AD204" s="46"/>
      <c r="AE204" s="46"/>
    </row>
    <row r="205" spans="1:31" ht="12.75">
      <c r="A205" s="16">
        <f>DATA!C211</f>
        <v>36669</v>
      </c>
      <c r="B205" s="53">
        <f>DATA!D211</f>
        <v>30.94</v>
      </c>
      <c r="C205" s="53">
        <f>DATA!E211</f>
        <v>30.95</v>
      </c>
      <c r="D205" s="53">
        <f>DATA!F211</f>
        <v>30.56</v>
      </c>
      <c r="E205" s="53">
        <f>DATA!G211</f>
        <v>30.78</v>
      </c>
      <c r="F205" s="55">
        <f>DATA!H211</f>
        <v>19510800</v>
      </c>
      <c r="G205" s="102">
        <f t="shared" si="43"/>
        <v>0.259999999999998</v>
      </c>
      <c r="H205" s="102">
        <f t="shared" si="44"/>
        <v>-0.25</v>
      </c>
      <c r="I205" s="18">
        <f t="shared" si="45"/>
        <v>0.259999999999998</v>
      </c>
      <c r="J205" s="18">
        <f t="shared" si="46"/>
        <v>0</v>
      </c>
      <c r="K205" s="19">
        <f t="shared" si="47"/>
        <v>0.14385766909467515</v>
      </c>
      <c r="L205" s="19">
        <f t="shared" si="48"/>
        <v>1</v>
      </c>
      <c r="M205" s="19">
        <f t="shared" si="49"/>
        <v>0.08845353057349464</v>
      </c>
      <c r="N205" s="20">
        <f t="shared" si="40"/>
        <v>0.14385766909467515</v>
      </c>
      <c r="O205" s="20">
        <f t="shared" si="41"/>
        <v>0.08845353057349464</v>
      </c>
      <c r="P205" s="29">
        <f t="shared" si="42"/>
        <v>0.05540413852118051</v>
      </c>
      <c r="Q205" s="43"/>
      <c r="R205" s="44"/>
      <c r="S205" s="44"/>
      <c r="T205" s="45"/>
      <c r="U205" s="44"/>
      <c r="V205" s="43"/>
      <c r="W205" s="43"/>
      <c r="X205" s="43"/>
      <c r="Y205" s="43"/>
      <c r="Z205" s="43"/>
      <c r="AA205" s="43"/>
      <c r="AB205" s="46"/>
      <c r="AC205" s="46"/>
      <c r="AD205" s="46"/>
      <c r="AE205" s="46"/>
    </row>
    <row r="206" spans="1:31" ht="12.75">
      <c r="A206" s="16">
        <f>DATA!C212</f>
        <v>36670</v>
      </c>
      <c r="B206" s="53">
        <f>DATA!D212</f>
        <v>30.7</v>
      </c>
      <c r="C206" s="53">
        <f>DATA!E212</f>
        <v>31.26</v>
      </c>
      <c r="D206" s="53">
        <f>DATA!F212</f>
        <v>30.67</v>
      </c>
      <c r="E206" s="53">
        <f>DATA!G212</f>
        <v>31.21</v>
      </c>
      <c r="F206" s="55">
        <f>DATA!H212</f>
        <v>23139300</v>
      </c>
      <c r="G206" s="102">
        <f t="shared" si="43"/>
        <v>0.3100000000000023</v>
      </c>
      <c r="H206" s="102">
        <f t="shared" si="44"/>
        <v>-0.11000000000000298</v>
      </c>
      <c r="I206" s="18">
        <f t="shared" si="45"/>
        <v>0.3100000000000023</v>
      </c>
      <c r="J206" s="18">
        <f t="shared" si="46"/>
        <v>0</v>
      </c>
      <c r="K206" s="19">
        <f t="shared" si="47"/>
        <v>0.16462546045784104</v>
      </c>
      <c r="L206" s="19">
        <f t="shared" si="48"/>
        <v>1</v>
      </c>
      <c r="M206" s="19">
        <f t="shared" si="49"/>
        <v>0.07739683925180782</v>
      </c>
      <c r="N206" s="20">
        <f t="shared" si="40"/>
        <v>0.16462546045784104</v>
      </c>
      <c r="O206" s="20">
        <f t="shared" si="41"/>
        <v>0.07739683925180782</v>
      </c>
      <c r="P206" s="29">
        <f t="shared" si="42"/>
        <v>0.08722862120603322</v>
      </c>
      <c r="Q206" s="43"/>
      <c r="R206" s="44"/>
      <c r="S206" s="44"/>
      <c r="T206" s="45"/>
      <c r="U206" s="44"/>
      <c r="V206" s="43"/>
      <c r="W206" s="43"/>
      <c r="X206" s="43"/>
      <c r="Y206" s="43"/>
      <c r="Z206" s="43"/>
      <c r="AA206" s="43"/>
      <c r="AB206" s="46"/>
      <c r="AC206" s="46"/>
      <c r="AD206" s="46"/>
      <c r="AE206" s="46"/>
    </row>
    <row r="207" spans="1:31" ht="12.75">
      <c r="A207" s="16">
        <f>DATA!C213</f>
        <v>36671</v>
      </c>
      <c r="B207" s="53">
        <f>DATA!D213</f>
        <v>31.18</v>
      </c>
      <c r="C207" s="53">
        <f>DATA!E213</f>
        <v>31.44</v>
      </c>
      <c r="D207" s="53">
        <f>DATA!F213</f>
        <v>31.15</v>
      </c>
      <c r="E207" s="53">
        <f>DATA!G213</f>
        <v>31.29</v>
      </c>
      <c r="F207" s="55">
        <f>DATA!H213</f>
        <v>18591000</v>
      </c>
      <c r="G207" s="102">
        <f t="shared" si="43"/>
        <v>0.17999999999999972</v>
      </c>
      <c r="H207" s="102">
        <f t="shared" si="44"/>
        <v>-0.4799999999999969</v>
      </c>
      <c r="I207" s="18">
        <f t="shared" si="45"/>
        <v>0.17999999999999972</v>
      </c>
      <c r="J207" s="18">
        <f t="shared" si="46"/>
        <v>0</v>
      </c>
      <c r="K207" s="19">
        <f t="shared" si="47"/>
        <v>0.16654727790061088</v>
      </c>
      <c r="L207" s="19">
        <f t="shared" si="48"/>
        <v>1</v>
      </c>
      <c r="M207" s="19">
        <f t="shared" si="49"/>
        <v>0.06772223434533184</v>
      </c>
      <c r="N207" s="20">
        <f t="shared" si="40"/>
        <v>0.16654727790061088</v>
      </c>
      <c r="O207" s="20">
        <f t="shared" si="41"/>
        <v>0.06772223434533184</v>
      </c>
      <c r="P207" s="29">
        <f t="shared" si="42"/>
        <v>0.09882504355527905</v>
      </c>
      <c r="Q207" s="43"/>
      <c r="R207" s="44"/>
      <c r="S207" s="44"/>
      <c r="T207" s="45"/>
      <c r="U207" s="44"/>
      <c r="V207" s="43"/>
      <c r="W207" s="43"/>
      <c r="X207" s="43"/>
      <c r="Y207" s="43"/>
      <c r="Z207" s="43"/>
      <c r="AA207" s="43"/>
      <c r="AB207" s="46"/>
      <c r="AC207" s="46"/>
      <c r="AD207" s="46"/>
      <c r="AE207" s="46"/>
    </row>
    <row r="208" spans="1:31" ht="12.75">
      <c r="A208" s="16">
        <f>DATA!C214</f>
        <v>36672</v>
      </c>
      <c r="B208" s="53">
        <f>DATA!D214</f>
        <v>31.3</v>
      </c>
      <c r="C208" s="53">
        <f>DATA!E214</f>
        <v>31.47</v>
      </c>
      <c r="D208" s="53">
        <f>DATA!F214</f>
        <v>31.05</v>
      </c>
      <c r="E208" s="53">
        <f>DATA!G214</f>
        <v>31.26</v>
      </c>
      <c r="F208" s="55">
        <f>DATA!H214</f>
        <v>16240500</v>
      </c>
      <c r="G208" s="102">
        <f t="shared" si="43"/>
        <v>0.029999999999997584</v>
      </c>
      <c r="H208" s="102">
        <f t="shared" si="44"/>
        <v>0.09999999999999787</v>
      </c>
      <c r="I208" s="18">
        <f t="shared" si="45"/>
        <v>0</v>
      </c>
      <c r="J208" s="18">
        <f t="shared" si="46"/>
        <v>0.09999999999999787</v>
      </c>
      <c r="K208" s="19">
        <f t="shared" si="47"/>
        <v>0.14572886816303451</v>
      </c>
      <c r="L208" s="19">
        <f t="shared" si="48"/>
        <v>1</v>
      </c>
      <c r="M208" s="19">
        <f t="shared" si="49"/>
        <v>0.07175695505216509</v>
      </c>
      <c r="N208" s="20">
        <f t="shared" si="40"/>
        <v>0.14572886816303451</v>
      </c>
      <c r="O208" s="20">
        <f t="shared" si="41"/>
        <v>0.07175695505216509</v>
      </c>
      <c r="P208" s="29">
        <f t="shared" si="42"/>
        <v>0.07397191311086943</v>
      </c>
      <c r="Q208" s="43"/>
      <c r="R208" s="44"/>
      <c r="S208" s="44"/>
      <c r="T208" s="45"/>
      <c r="U208" s="44"/>
      <c r="V208" s="43"/>
      <c r="W208" s="43"/>
      <c r="X208" s="43"/>
      <c r="Y208" s="43"/>
      <c r="Z208" s="43"/>
      <c r="AA208" s="43"/>
      <c r="AB208" s="46"/>
      <c r="AC208" s="46"/>
      <c r="AD208" s="46"/>
      <c r="AE208" s="46"/>
    </row>
    <row r="209" spans="1:31" ht="12.75">
      <c r="A209" s="16">
        <f>DATA!C215</f>
        <v>36673</v>
      </c>
      <c r="B209" s="53">
        <f>DATA!D215</f>
        <v>31.27</v>
      </c>
      <c r="C209" s="53">
        <f>DATA!E215</f>
        <v>31.27</v>
      </c>
      <c r="D209" s="53">
        <f>DATA!F215</f>
        <v>30.97</v>
      </c>
      <c r="E209" s="53">
        <f>DATA!G215</f>
        <v>31.12</v>
      </c>
      <c r="F209" s="55">
        <f>DATA!H215</f>
        <v>17527800</v>
      </c>
      <c r="G209" s="102">
        <f t="shared" si="43"/>
        <v>-0.1999999999999993</v>
      </c>
      <c r="H209" s="102">
        <f t="shared" si="44"/>
        <v>0.08000000000000185</v>
      </c>
      <c r="I209" s="18">
        <f t="shared" si="45"/>
        <v>0</v>
      </c>
      <c r="J209" s="18">
        <f t="shared" si="46"/>
        <v>0.08000000000000185</v>
      </c>
      <c r="K209" s="19">
        <f t="shared" si="47"/>
        <v>0.1275127596426552</v>
      </c>
      <c r="L209" s="19">
        <f t="shared" si="48"/>
        <v>1</v>
      </c>
      <c r="M209" s="19">
        <f t="shared" si="49"/>
        <v>0.07278733567064469</v>
      </c>
      <c r="N209" s="20">
        <f t="shared" si="40"/>
        <v>0.1275127596426552</v>
      </c>
      <c r="O209" s="20">
        <f t="shared" si="41"/>
        <v>0.07278733567064469</v>
      </c>
      <c r="P209" s="29">
        <f t="shared" si="42"/>
        <v>0.05472542397201052</v>
      </c>
      <c r="Q209" s="43"/>
      <c r="R209" s="44"/>
      <c r="S209" s="44"/>
      <c r="T209" s="45"/>
      <c r="U209" s="44"/>
      <c r="V209" s="43"/>
      <c r="W209" s="43"/>
      <c r="X209" s="43"/>
      <c r="Y209" s="43"/>
      <c r="Z209" s="43"/>
      <c r="AA209" s="43"/>
      <c r="AB209" s="46"/>
      <c r="AC209" s="46"/>
      <c r="AD209" s="46"/>
      <c r="AE209" s="46"/>
    </row>
    <row r="210" spans="1:31" ht="12.75">
      <c r="A210" s="16">
        <f>DATA!C216</f>
        <v>36677</v>
      </c>
      <c r="B210" s="53">
        <f>DATA!D216</f>
        <v>31</v>
      </c>
      <c r="C210" s="53">
        <f>DATA!E216</f>
        <v>31.18</v>
      </c>
      <c r="D210" s="53">
        <f>DATA!F216</f>
        <v>30.82</v>
      </c>
      <c r="E210" s="53">
        <f>DATA!G216</f>
        <v>31.04</v>
      </c>
      <c r="F210" s="55">
        <f>DATA!H216</f>
        <v>19313900</v>
      </c>
      <c r="G210" s="102">
        <f t="shared" si="43"/>
        <v>-0.08999999999999986</v>
      </c>
      <c r="H210" s="102">
        <f t="shared" si="44"/>
        <v>0.14999999999999858</v>
      </c>
      <c r="I210" s="18">
        <f t="shared" si="45"/>
        <v>0</v>
      </c>
      <c r="J210" s="18">
        <f t="shared" si="46"/>
        <v>0.14999999999999858</v>
      </c>
      <c r="K210" s="19">
        <f t="shared" si="47"/>
        <v>0.11157366468732331</v>
      </c>
      <c r="L210" s="19">
        <f t="shared" si="48"/>
        <v>1</v>
      </c>
      <c r="M210" s="19">
        <f t="shared" si="49"/>
        <v>0.08243891871181393</v>
      </c>
      <c r="N210" s="20">
        <f t="shared" si="40"/>
        <v>0.11157366468732331</v>
      </c>
      <c r="O210" s="20">
        <f t="shared" si="41"/>
        <v>0.08243891871181393</v>
      </c>
      <c r="P210" s="29">
        <f t="shared" si="42"/>
        <v>0.029134745975509385</v>
      </c>
      <c r="Q210" s="43"/>
      <c r="R210" s="44"/>
      <c r="S210" s="44"/>
      <c r="T210" s="45"/>
      <c r="U210" s="44"/>
      <c r="V210" s="43"/>
      <c r="W210" s="43"/>
      <c r="X210" s="43"/>
      <c r="Y210" s="43"/>
      <c r="Z210" s="43"/>
      <c r="AA210" s="43"/>
      <c r="AB210" s="46"/>
      <c r="AC210" s="46"/>
      <c r="AD210" s="46"/>
      <c r="AE210" s="46"/>
    </row>
    <row r="211" spans="1:31" ht="12.75">
      <c r="A211" s="16">
        <f>DATA!C217</f>
        <v>36678</v>
      </c>
      <c r="B211" s="53">
        <f>DATA!D217</f>
        <v>31.18</v>
      </c>
      <c r="C211" s="53">
        <f>DATA!E217</f>
        <v>31.22</v>
      </c>
      <c r="D211" s="53">
        <f>DATA!F217</f>
        <v>30.96</v>
      </c>
      <c r="E211" s="53">
        <f>DATA!G217</f>
        <v>31.1</v>
      </c>
      <c r="F211" s="55">
        <f>DATA!H217</f>
        <v>17776200</v>
      </c>
      <c r="G211" s="102">
        <f t="shared" si="43"/>
        <v>0.03999999999999915</v>
      </c>
      <c r="H211" s="102">
        <f t="shared" si="44"/>
        <v>-0.14000000000000057</v>
      </c>
      <c r="I211" s="18">
        <f t="shared" si="45"/>
        <v>0.03999999999999915</v>
      </c>
      <c r="J211" s="18">
        <f t="shared" si="46"/>
        <v>0</v>
      </c>
      <c r="K211" s="19">
        <f t="shared" si="47"/>
        <v>0.10262695660140779</v>
      </c>
      <c r="L211" s="19">
        <f t="shared" si="48"/>
        <v>1</v>
      </c>
      <c r="M211" s="19">
        <f t="shared" si="49"/>
        <v>0.07213405387283718</v>
      </c>
      <c r="N211" s="20">
        <f t="shared" si="40"/>
        <v>0.10262695660140779</v>
      </c>
      <c r="O211" s="20">
        <f t="shared" si="41"/>
        <v>0.07213405387283718</v>
      </c>
      <c r="P211" s="29">
        <f t="shared" si="42"/>
        <v>0.03049290272857061</v>
      </c>
      <c r="Q211" s="43"/>
      <c r="R211" s="44"/>
      <c r="S211" s="44"/>
      <c r="T211" s="45"/>
      <c r="U211" s="44"/>
      <c r="V211" s="43"/>
      <c r="W211" s="43"/>
      <c r="X211" s="43"/>
      <c r="Y211" s="43"/>
      <c r="Z211" s="43"/>
      <c r="AA211" s="43"/>
      <c r="AB211" s="46"/>
      <c r="AC211" s="46"/>
      <c r="AD211" s="46"/>
      <c r="AE211" s="46"/>
    </row>
    <row r="212" spans="1:31" ht="12.75">
      <c r="A212" s="16">
        <f>DATA!C218</f>
        <v>36679</v>
      </c>
      <c r="B212" s="53">
        <f>DATA!D218</f>
        <v>31.1</v>
      </c>
      <c r="C212" s="53">
        <f>DATA!E218</f>
        <v>31.32</v>
      </c>
      <c r="D212" s="53">
        <f>DATA!F218</f>
        <v>30.94</v>
      </c>
      <c r="E212" s="53">
        <f>DATA!G218</f>
        <v>31</v>
      </c>
      <c r="F212" s="55">
        <f>DATA!H218</f>
        <v>15552600</v>
      </c>
      <c r="G212" s="102">
        <f t="shared" si="43"/>
        <v>0.10000000000000142</v>
      </c>
      <c r="H212" s="102">
        <f t="shared" si="44"/>
        <v>0.019999999999999574</v>
      </c>
      <c r="I212" s="18">
        <f t="shared" si="45"/>
        <v>0.10000000000000142</v>
      </c>
      <c r="J212" s="18">
        <f t="shared" si="46"/>
        <v>0</v>
      </c>
      <c r="K212" s="19">
        <f t="shared" si="47"/>
        <v>0.102298587026232</v>
      </c>
      <c r="L212" s="19">
        <f t="shared" si="48"/>
        <v>1</v>
      </c>
      <c r="M212" s="19">
        <f t="shared" si="49"/>
        <v>0.06311729713873253</v>
      </c>
      <c r="N212" s="20">
        <f t="shared" si="40"/>
        <v>0.102298587026232</v>
      </c>
      <c r="O212" s="20">
        <f t="shared" si="41"/>
        <v>0.06311729713873253</v>
      </c>
      <c r="P212" s="29">
        <f t="shared" si="42"/>
        <v>0.03918128988749947</v>
      </c>
      <c r="Q212" s="43"/>
      <c r="R212" s="44"/>
      <c r="S212" s="44"/>
      <c r="T212" s="45"/>
      <c r="U212" s="44"/>
      <c r="V212" s="43"/>
      <c r="W212" s="43"/>
      <c r="X212" s="43"/>
      <c r="Y212" s="43"/>
      <c r="Z212" s="43"/>
      <c r="AA212" s="43"/>
      <c r="AB212" s="46"/>
      <c r="AC212" s="46"/>
      <c r="AD212" s="46"/>
      <c r="AE212" s="46"/>
    </row>
    <row r="213" spans="1:31" ht="12.75">
      <c r="A213" s="16">
        <f>DATA!C219</f>
        <v>36680</v>
      </c>
      <c r="B213" s="53">
        <f>DATA!D219</f>
        <v>31.2</v>
      </c>
      <c r="C213" s="53">
        <f>DATA!E219</f>
        <v>31.36</v>
      </c>
      <c r="D213" s="53">
        <f>DATA!F219</f>
        <v>31.06</v>
      </c>
      <c r="E213" s="53">
        <f>DATA!G219</f>
        <v>31.23</v>
      </c>
      <c r="F213" s="55">
        <f>DATA!H219</f>
        <v>17749000</v>
      </c>
      <c r="G213" s="102">
        <f t="shared" si="43"/>
        <v>0.03999999999999915</v>
      </c>
      <c r="H213" s="102">
        <f t="shared" si="44"/>
        <v>-0.11999999999999744</v>
      </c>
      <c r="I213" s="18">
        <f t="shared" si="45"/>
        <v>0.03999999999999915</v>
      </c>
      <c r="J213" s="18">
        <f t="shared" si="46"/>
        <v>0</v>
      </c>
      <c r="K213" s="19">
        <f t="shared" si="47"/>
        <v>0.0945112636479529</v>
      </c>
      <c r="L213" s="19">
        <f t="shared" si="48"/>
        <v>1</v>
      </c>
      <c r="M213" s="19">
        <f t="shared" si="49"/>
        <v>0.05522763499639096</v>
      </c>
      <c r="N213" s="20">
        <f t="shared" si="40"/>
        <v>0.0945112636479529</v>
      </c>
      <c r="O213" s="20">
        <f t="shared" si="41"/>
        <v>0.05522763499639096</v>
      </c>
      <c r="P213" s="29">
        <f t="shared" si="42"/>
        <v>0.03928362865156194</v>
      </c>
      <c r="Q213" s="43"/>
      <c r="R213" s="44"/>
      <c r="S213" s="44"/>
      <c r="T213" s="45"/>
      <c r="U213" s="44"/>
      <c r="V213" s="43"/>
      <c r="W213" s="43"/>
      <c r="X213" s="43"/>
      <c r="Y213" s="43"/>
      <c r="Z213" s="43"/>
      <c r="AA213" s="43"/>
      <c r="AB213" s="46"/>
      <c r="AC213" s="46"/>
      <c r="AD213" s="46"/>
      <c r="AE213" s="46"/>
    </row>
    <row r="214" spans="1:31" ht="12.75">
      <c r="A214" s="16">
        <f>DATA!C220</f>
        <v>36683</v>
      </c>
      <c r="B214" s="53">
        <f>DATA!D220</f>
        <v>31.48</v>
      </c>
      <c r="C214" s="53">
        <f>DATA!E220</f>
        <v>31.69</v>
      </c>
      <c r="D214" s="53">
        <f>DATA!F220</f>
        <v>31.41</v>
      </c>
      <c r="E214" s="53">
        <f>DATA!G220</f>
        <v>31.68</v>
      </c>
      <c r="F214" s="55">
        <f>DATA!H220</f>
        <v>21037000</v>
      </c>
      <c r="G214" s="102">
        <f t="shared" si="43"/>
        <v>0.33000000000000185</v>
      </c>
      <c r="H214" s="102">
        <f t="shared" si="44"/>
        <v>-0.3500000000000014</v>
      </c>
      <c r="I214" s="18">
        <f t="shared" si="45"/>
        <v>0.33000000000000185</v>
      </c>
      <c r="J214" s="18">
        <f t="shared" si="46"/>
        <v>0</v>
      </c>
      <c r="K214" s="19">
        <f t="shared" si="47"/>
        <v>0.12394735569195901</v>
      </c>
      <c r="L214" s="19">
        <f t="shared" si="48"/>
        <v>1</v>
      </c>
      <c r="M214" s="19">
        <f t="shared" si="49"/>
        <v>0.04832418062184209</v>
      </c>
      <c r="N214" s="20">
        <f t="shared" si="40"/>
        <v>0.12394735569195901</v>
      </c>
      <c r="O214" s="20">
        <f t="shared" si="41"/>
        <v>0.04832418062184209</v>
      </c>
      <c r="P214" s="29">
        <f t="shared" si="42"/>
        <v>0.07562317507011693</v>
      </c>
      <c r="Q214" s="43"/>
      <c r="R214" s="44"/>
      <c r="S214" s="44"/>
      <c r="T214" s="45"/>
      <c r="U214" s="44"/>
      <c r="V214" s="43"/>
      <c r="W214" s="43"/>
      <c r="X214" s="43"/>
      <c r="Y214" s="43"/>
      <c r="Z214" s="43"/>
      <c r="AA214" s="43"/>
      <c r="AB214" s="46"/>
      <c r="AC214" s="46"/>
      <c r="AD214" s="46"/>
      <c r="AE214" s="46"/>
    </row>
    <row r="215" spans="1:31" ht="12.75">
      <c r="A215" s="16">
        <f>DATA!C221</f>
        <v>36684</v>
      </c>
      <c r="B215" s="53">
        <f>DATA!D221</f>
        <v>31.55</v>
      </c>
      <c r="C215" s="53">
        <f>DATA!E221</f>
        <v>31.7</v>
      </c>
      <c r="D215" s="53">
        <f>DATA!F221</f>
        <v>31.26</v>
      </c>
      <c r="E215" s="53">
        <f>DATA!G221</f>
        <v>31.47</v>
      </c>
      <c r="F215" s="55">
        <f>DATA!H221</f>
        <v>19661000</v>
      </c>
      <c r="G215" s="102">
        <f t="shared" si="43"/>
        <v>0.00999999999999801</v>
      </c>
      <c r="H215" s="102">
        <f t="shared" si="44"/>
        <v>0.14999999999999858</v>
      </c>
      <c r="I215" s="18">
        <f t="shared" si="45"/>
        <v>0</v>
      </c>
      <c r="J215" s="18">
        <f t="shared" si="46"/>
        <v>0.14999999999999858</v>
      </c>
      <c r="K215" s="19">
        <f t="shared" si="47"/>
        <v>0.10845393623046413</v>
      </c>
      <c r="L215" s="19">
        <f t="shared" si="48"/>
        <v>1</v>
      </c>
      <c r="M215" s="19">
        <f t="shared" si="49"/>
        <v>0.061033658044111656</v>
      </c>
      <c r="N215" s="20">
        <f t="shared" si="40"/>
        <v>0.10845393623046413</v>
      </c>
      <c r="O215" s="20">
        <f t="shared" si="41"/>
        <v>0.061033658044111656</v>
      </c>
      <c r="P215" s="29">
        <f t="shared" si="42"/>
        <v>0.04742027818635248</v>
      </c>
      <c r="Q215" s="43"/>
      <c r="R215" s="44"/>
      <c r="S215" s="44"/>
      <c r="T215" s="45"/>
      <c r="U215" s="44"/>
      <c r="V215" s="43"/>
      <c r="W215" s="43"/>
      <c r="X215" s="43"/>
      <c r="Y215" s="43"/>
      <c r="Z215" s="43"/>
      <c r="AA215" s="43"/>
      <c r="AB215" s="46"/>
      <c r="AC215" s="46"/>
      <c r="AD215" s="46"/>
      <c r="AE215" s="46"/>
    </row>
    <row r="216" spans="1:31" ht="12.75">
      <c r="A216" s="16">
        <f>DATA!C222</f>
        <v>36685</v>
      </c>
      <c r="B216" s="53">
        <f>DATA!D222</f>
        <v>31.4</v>
      </c>
      <c r="C216" s="53">
        <f>DATA!E222</f>
        <v>31.58</v>
      </c>
      <c r="D216" s="53">
        <f>DATA!F222</f>
        <v>31.15</v>
      </c>
      <c r="E216" s="53">
        <f>DATA!G222</f>
        <v>31.18</v>
      </c>
      <c r="F216" s="55">
        <f>DATA!H222</f>
        <v>18496900</v>
      </c>
      <c r="G216" s="102">
        <f t="shared" si="43"/>
        <v>-0.120000000000001</v>
      </c>
      <c r="H216" s="102">
        <f t="shared" si="44"/>
        <v>0.11000000000000298</v>
      </c>
      <c r="I216" s="18">
        <f t="shared" si="45"/>
        <v>0</v>
      </c>
      <c r="J216" s="18">
        <f t="shared" si="46"/>
        <v>0.11000000000000298</v>
      </c>
      <c r="K216" s="19">
        <f t="shared" si="47"/>
        <v>0.09489719420165611</v>
      </c>
      <c r="L216" s="19">
        <f t="shared" si="48"/>
        <v>1</v>
      </c>
      <c r="M216" s="19">
        <f t="shared" si="49"/>
        <v>0.06715445078859808</v>
      </c>
      <c r="N216" s="20">
        <f t="shared" si="40"/>
        <v>0.09489719420165611</v>
      </c>
      <c r="O216" s="20">
        <f t="shared" si="41"/>
        <v>0.06715445078859808</v>
      </c>
      <c r="P216" s="29">
        <f t="shared" si="42"/>
        <v>0.027742743413058032</v>
      </c>
      <c r="Q216" s="43"/>
      <c r="R216" s="44"/>
      <c r="S216" s="44"/>
      <c r="T216" s="45"/>
      <c r="U216" s="44"/>
      <c r="V216" s="43"/>
      <c r="W216" s="43"/>
      <c r="X216" s="43"/>
      <c r="Y216" s="43"/>
      <c r="Z216" s="43"/>
      <c r="AA216" s="43"/>
      <c r="AB216" s="46"/>
      <c r="AC216" s="46"/>
      <c r="AD216" s="46"/>
      <c r="AE216" s="46"/>
    </row>
    <row r="217" spans="1:31" ht="12.75">
      <c r="A217" s="16">
        <f>DATA!C223</f>
        <v>36686</v>
      </c>
      <c r="B217" s="53">
        <f>DATA!D223</f>
        <v>31.15</v>
      </c>
      <c r="C217" s="53">
        <f>DATA!E223</f>
        <v>31.5</v>
      </c>
      <c r="D217" s="53">
        <f>DATA!F223</f>
        <v>31.15</v>
      </c>
      <c r="E217" s="53">
        <f>DATA!G223</f>
        <v>31.49</v>
      </c>
      <c r="F217" s="55">
        <f>DATA!H223</f>
        <v>15993700</v>
      </c>
      <c r="G217" s="102">
        <f t="shared" si="43"/>
        <v>-0.0799999999999983</v>
      </c>
      <c r="H217" s="102">
        <f t="shared" si="44"/>
        <v>0</v>
      </c>
      <c r="I217" s="18">
        <f t="shared" si="45"/>
        <v>0</v>
      </c>
      <c r="J217" s="18">
        <f t="shared" si="46"/>
        <v>0</v>
      </c>
      <c r="K217" s="19">
        <f t="shared" si="47"/>
        <v>0.0830350449264491</v>
      </c>
      <c r="L217" s="19">
        <f t="shared" si="48"/>
        <v>1</v>
      </c>
      <c r="M217" s="19">
        <f t="shared" si="49"/>
        <v>0.058760144440023324</v>
      </c>
      <c r="N217" s="20">
        <f t="shared" si="40"/>
        <v>0.0830350449264491</v>
      </c>
      <c r="O217" s="20">
        <f t="shared" si="41"/>
        <v>0.058760144440023324</v>
      </c>
      <c r="P217" s="29">
        <f t="shared" si="42"/>
        <v>0.024274900486425777</v>
      </c>
      <c r="Q217" s="43"/>
      <c r="R217" s="44"/>
      <c r="S217" s="44"/>
      <c r="T217" s="45"/>
      <c r="U217" s="44"/>
      <c r="V217" s="43"/>
      <c r="W217" s="43"/>
      <c r="X217" s="43"/>
      <c r="Y217" s="43"/>
      <c r="Z217" s="43"/>
      <c r="AA217" s="43"/>
      <c r="AB217" s="46"/>
      <c r="AC217" s="46"/>
      <c r="AD217" s="46"/>
      <c r="AE217" s="46"/>
    </row>
    <row r="218" spans="1:31" ht="12.75">
      <c r="A218" s="16">
        <f>DATA!C224</f>
        <v>36690</v>
      </c>
      <c r="B218" s="53">
        <f>DATA!D224</f>
        <v>31.35</v>
      </c>
      <c r="C218" s="53">
        <f>DATA!E224</f>
        <v>31.58</v>
      </c>
      <c r="D218" s="53">
        <f>DATA!F224</f>
        <v>31.3</v>
      </c>
      <c r="E218" s="53">
        <f>DATA!G224</f>
        <v>31.57</v>
      </c>
      <c r="F218" s="55">
        <f>DATA!H224</f>
        <v>15855400</v>
      </c>
      <c r="G218" s="102">
        <f t="shared" si="43"/>
        <v>0.0799999999999983</v>
      </c>
      <c r="H218" s="102">
        <f t="shared" si="44"/>
        <v>-0.15000000000000213</v>
      </c>
      <c r="I218" s="18">
        <f t="shared" si="45"/>
        <v>0.0799999999999983</v>
      </c>
      <c r="J218" s="18">
        <f t="shared" si="46"/>
        <v>0</v>
      </c>
      <c r="K218" s="19">
        <f t="shared" si="47"/>
        <v>0.08265566431064275</v>
      </c>
      <c r="L218" s="19">
        <f t="shared" si="48"/>
        <v>1</v>
      </c>
      <c r="M218" s="19">
        <f t="shared" si="49"/>
        <v>0.05141512638502041</v>
      </c>
      <c r="N218" s="20">
        <f t="shared" si="40"/>
        <v>0.08265566431064275</v>
      </c>
      <c r="O218" s="20">
        <f t="shared" si="41"/>
        <v>0.05141512638502041</v>
      </c>
      <c r="P218" s="29">
        <f t="shared" si="42"/>
        <v>0.03124053792562234</v>
      </c>
      <c r="Q218" s="43"/>
      <c r="R218" s="44"/>
      <c r="S218" s="44"/>
      <c r="T218" s="45"/>
      <c r="U218" s="44"/>
      <c r="V218" s="43"/>
      <c r="W218" s="43"/>
      <c r="X218" s="43"/>
      <c r="Y218" s="43"/>
      <c r="Z218" s="43"/>
      <c r="AA218" s="43"/>
      <c r="AB218" s="46"/>
      <c r="AC218" s="46"/>
      <c r="AD218" s="46"/>
      <c r="AE218" s="46"/>
    </row>
    <row r="219" spans="1:31" ht="12.75">
      <c r="A219" s="16">
        <f>DATA!C225</f>
        <v>36691</v>
      </c>
      <c r="B219" s="53">
        <f>DATA!D225</f>
        <v>31.69</v>
      </c>
      <c r="C219" s="53">
        <f>DATA!E225</f>
        <v>31.94</v>
      </c>
      <c r="D219" s="53">
        <f>DATA!F225</f>
        <v>31.57</v>
      </c>
      <c r="E219" s="53">
        <f>DATA!G225</f>
        <v>31.81</v>
      </c>
      <c r="F219" s="55">
        <f>DATA!H225</f>
        <v>23376400</v>
      </c>
      <c r="G219" s="102">
        <f t="shared" si="43"/>
        <v>0.360000000000003</v>
      </c>
      <c r="H219" s="102">
        <f t="shared" si="44"/>
        <v>-0.2699999999999996</v>
      </c>
      <c r="I219" s="18">
        <f t="shared" si="45"/>
        <v>0.360000000000003</v>
      </c>
      <c r="J219" s="18">
        <f t="shared" si="46"/>
        <v>0</v>
      </c>
      <c r="K219" s="19">
        <f t="shared" si="47"/>
        <v>0.11732370627181278</v>
      </c>
      <c r="L219" s="19">
        <f t="shared" si="48"/>
        <v>1</v>
      </c>
      <c r="M219" s="19">
        <f t="shared" si="49"/>
        <v>0.044988235586892855</v>
      </c>
      <c r="N219" s="20">
        <f t="shared" si="40"/>
        <v>0.11732370627181278</v>
      </c>
      <c r="O219" s="20">
        <f t="shared" si="41"/>
        <v>0.044988235586892855</v>
      </c>
      <c r="P219" s="29">
        <f t="shared" si="42"/>
        <v>0.07233547068491993</v>
      </c>
      <c r="Q219" s="43"/>
      <c r="R219" s="44"/>
      <c r="S219" s="44"/>
      <c r="T219" s="45"/>
      <c r="U219" s="44"/>
      <c r="V219" s="43"/>
      <c r="W219" s="43"/>
      <c r="X219" s="43"/>
      <c r="Y219" s="43"/>
      <c r="Z219" s="43"/>
      <c r="AA219" s="43"/>
      <c r="AB219" s="46"/>
      <c r="AC219" s="46"/>
      <c r="AD219" s="46"/>
      <c r="AE219" s="46"/>
    </row>
    <row r="220" spans="1:31" ht="12.75">
      <c r="A220" s="16">
        <f>DATA!C226</f>
        <v>36692</v>
      </c>
      <c r="B220" s="53">
        <f>DATA!D226</f>
        <v>31.78</v>
      </c>
      <c r="C220" s="53">
        <f>DATA!E226</f>
        <v>32.12</v>
      </c>
      <c r="D220" s="53">
        <f>DATA!F226</f>
        <v>31.73</v>
      </c>
      <c r="E220" s="53">
        <f>DATA!G226</f>
        <v>32.11</v>
      </c>
      <c r="F220" s="55">
        <f>DATA!H226</f>
        <v>22431900</v>
      </c>
      <c r="G220" s="102">
        <f t="shared" si="43"/>
        <v>0.17999999999999616</v>
      </c>
      <c r="H220" s="102">
        <f t="shared" si="44"/>
        <v>-0.16000000000000014</v>
      </c>
      <c r="I220" s="18">
        <f t="shared" si="45"/>
        <v>0.17999999999999616</v>
      </c>
      <c r="J220" s="18">
        <f t="shared" si="46"/>
        <v>0</v>
      </c>
      <c r="K220" s="19">
        <f t="shared" si="47"/>
        <v>0.1251582429878357</v>
      </c>
      <c r="L220" s="19">
        <f t="shared" si="48"/>
        <v>1</v>
      </c>
      <c r="M220" s="19">
        <f t="shared" si="49"/>
        <v>0.03936470613853125</v>
      </c>
      <c r="N220" s="20">
        <f t="shared" si="40"/>
        <v>0.1251582429878357</v>
      </c>
      <c r="O220" s="20">
        <f t="shared" si="41"/>
        <v>0.03936470613853125</v>
      </c>
      <c r="P220" s="29">
        <f t="shared" si="42"/>
        <v>0.08579353684930446</v>
      </c>
      <c r="Q220" s="43"/>
      <c r="R220" s="44"/>
      <c r="S220" s="44"/>
      <c r="T220" s="45"/>
      <c r="U220" s="44"/>
      <c r="V220" s="43"/>
      <c r="W220" s="43"/>
      <c r="X220" s="43"/>
      <c r="Y220" s="43"/>
      <c r="Z220" s="43"/>
      <c r="AA220" s="43"/>
      <c r="AB220" s="46"/>
      <c r="AC220" s="46"/>
      <c r="AD220" s="46"/>
      <c r="AE220" s="46"/>
    </row>
    <row r="221" spans="1:31" ht="12.75">
      <c r="A221" s="16">
        <f>DATA!C227</f>
        <v>36693</v>
      </c>
      <c r="B221" s="53">
        <f>DATA!D227</f>
        <v>32.04</v>
      </c>
      <c r="C221" s="53">
        <f>DATA!E227</f>
        <v>32.44</v>
      </c>
      <c r="D221" s="53">
        <f>DATA!F227</f>
        <v>31.99</v>
      </c>
      <c r="E221" s="53">
        <f>DATA!G227</f>
        <v>32.36</v>
      </c>
      <c r="F221" s="55">
        <f>DATA!H227</f>
        <v>31005700</v>
      </c>
      <c r="G221" s="102">
        <f t="shared" si="43"/>
        <v>0.3200000000000003</v>
      </c>
      <c r="H221" s="102">
        <f t="shared" si="44"/>
        <v>-0.259999999999998</v>
      </c>
      <c r="I221" s="18">
        <f t="shared" si="45"/>
        <v>0.3200000000000003</v>
      </c>
      <c r="J221" s="18">
        <f t="shared" si="46"/>
        <v>0</v>
      </c>
      <c r="K221" s="19">
        <f t="shared" si="47"/>
        <v>0.14951346261435627</v>
      </c>
      <c r="L221" s="19">
        <f t="shared" si="48"/>
        <v>1</v>
      </c>
      <c r="M221" s="19">
        <f t="shared" si="49"/>
        <v>0.03444411787121484</v>
      </c>
      <c r="N221" s="20">
        <f t="shared" si="40"/>
        <v>0.14951346261435627</v>
      </c>
      <c r="O221" s="20">
        <f t="shared" si="41"/>
        <v>0.03444411787121484</v>
      </c>
      <c r="P221" s="29">
        <f t="shared" si="42"/>
        <v>0.11506934474314143</v>
      </c>
      <c r="Q221" s="43"/>
      <c r="R221" s="44"/>
      <c r="S221" s="44"/>
      <c r="T221" s="45"/>
      <c r="U221" s="44"/>
      <c r="V221" s="43"/>
      <c r="W221" s="43"/>
      <c r="X221" s="43"/>
      <c r="Y221" s="43"/>
      <c r="Z221" s="43"/>
      <c r="AA221" s="43"/>
      <c r="AB221" s="46"/>
      <c r="AC221" s="46"/>
      <c r="AD221" s="46"/>
      <c r="AE221" s="46"/>
    </row>
    <row r="222" spans="1:31" ht="12.75">
      <c r="A222" s="16">
        <f>DATA!C228</f>
        <v>36694</v>
      </c>
      <c r="B222" s="53">
        <f>DATA!D228</f>
        <v>32.34</v>
      </c>
      <c r="C222" s="53">
        <f>DATA!E228</f>
        <v>32.69</v>
      </c>
      <c r="D222" s="53">
        <f>DATA!F228</f>
        <v>32.23</v>
      </c>
      <c r="E222" s="53">
        <f>DATA!G228</f>
        <v>32.58</v>
      </c>
      <c r="F222" s="55">
        <f>DATA!H228</f>
        <v>60311300</v>
      </c>
      <c r="G222" s="102">
        <f t="shared" si="43"/>
        <v>0.25</v>
      </c>
      <c r="H222" s="102">
        <f t="shared" si="44"/>
        <v>-0.23999999999999844</v>
      </c>
      <c r="I222" s="18">
        <f t="shared" si="45"/>
        <v>0.25</v>
      </c>
      <c r="J222" s="18">
        <f t="shared" si="46"/>
        <v>0</v>
      </c>
      <c r="K222" s="19">
        <f t="shared" si="47"/>
        <v>0.16207427978756173</v>
      </c>
      <c r="L222" s="19">
        <f t="shared" si="48"/>
        <v>1</v>
      </c>
      <c r="M222" s="19">
        <f t="shared" si="49"/>
        <v>0.030138603137312984</v>
      </c>
      <c r="N222" s="20">
        <f t="shared" si="40"/>
        <v>0.16207427978756173</v>
      </c>
      <c r="O222" s="20">
        <f t="shared" si="41"/>
        <v>0.030138603137312984</v>
      </c>
      <c r="P222" s="29">
        <f t="shared" si="42"/>
        <v>0.13193567665024875</v>
      </c>
      <c r="Q222" s="43"/>
      <c r="R222" s="44"/>
      <c r="S222" s="44"/>
      <c r="T222" s="45"/>
      <c r="U222" s="44"/>
      <c r="V222" s="43"/>
      <c r="W222" s="43"/>
      <c r="X222" s="43"/>
      <c r="Y222" s="43"/>
      <c r="Z222" s="43"/>
      <c r="AA222" s="43"/>
      <c r="AB222" s="46"/>
      <c r="AC222" s="46"/>
      <c r="AD222" s="46"/>
      <c r="AE222" s="46"/>
    </row>
    <row r="223" spans="1:31" ht="12.75">
      <c r="A223" s="16">
        <f>DATA!C229</f>
        <v>36697</v>
      </c>
      <c r="B223" s="53">
        <f>DATA!D229</f>
        <v>32.58</v>
      </c>
      <c r="C223" s="53">
        <f>DATA!E229</f>
        <v>32.79</v>
      </c>
      <c r="D223" s="53">
        <f>DATA!F229</f>
        <v>32.47</v>
      </c>
      <c r="E223" s="53">
        <f>DATA!G229</f>
        <v>32.6</v>
      </c>
      <c r="F223" s="55">
        <f>DATA!H229</f>
        <v>22476000</v>
      </c>
      <c r="G223" s="102">
        <f t="shared" si="43"/>
        <v>0.10000000000000142</v>
      </c>
      <c r="H223" s="102">
        <f t="shared" si="44"/>
        <v>-0.240000000000002</v>
      </c>
      <c r="I223" s="18">
        <f t="shared" si="45"/>
        <v>0.10000000000000142</v>
      </c>
      <c r="J223" s="18">
        <f t="shared" si="46"/>
        <v>0</v>
      </c>
      <c r="K223" s="19">
        <f t="shared" si="47"/>
        <v>0.1543149948141167</v>
      </c>
      <c r="L223" s="19">
        <f t="shared" si="48"/>
        <v>1</v>
      </c>
      <c r="M223" s="19">
        <f t="shared" si="49"/>
        <v>0.02637127774514886</v>
      </c>
      <c r="N223" s="20">
        <f t="shared" si="40"/>
        <v>0.1543149948141167</v>
      </c>
      <c r="O223" s="20">
        <f t="shared" si="41"/>
        <v>0.02637127774514886</v>
      </c>
      <c r="P223" s="29">
        <f t="shared" si="42"/>
        <v>0.12794371706896784</v>
      </c>
      <c r="Q223" s="43"/>
      <c r="R223" s="44"/>
      <c r="S223" s="44"/>
      <c r="T223" s="45"/>
      <c r="U223" s="44"/>
      <c r="V223" s="43"/>
      <c r="W223" s="43"/>
      <c r="X223" s="43"/>
      <c r="Y223" s="43"/>
      <c r="Z223" s="43"/>
      <c r="AA223" s="43"/>
      <c r="AB223" s="46"/>
      <c r="AC223" s="46"/>
      <c r="AD223" s="46"/>
      <c r="AE223" s="46"/>
    </row>
    <row r="224" spans="1:31" ht="12.75">
      <c r="A224" s="16">
        <f>DATA!C230</f>
        <v>36698</v>
      </c>
      <c r="B224" s="53">
        <f>DATA!D230</f>
        <v>32.5</v>
      </c>
      <c r="C224" s="53">
        <f>DATA!E230</f>
        <v>32.97</v>
      </c>
      <c r="D224" s="53">
        <f>DATA!F230</f>
        <v>32.5</v>
      </c>
      <c r="E224" s="53">
        <f>DATA!G230</f>
        <v>32.85</v>
      </c>
      <c r="F224" s="55">
        <f>DATA!H230</f>
        <v>24245300</v>
      </c>
      <c r="G224" s="102">
        <f t="shared" si="43"/>
        <v>0.17999999999999972</v>
      </c>
      <c r="H224" s="102">
        <f t="shared" si="44"/>
        <v>-0.030000000000001137</v>
      </c>
      <c r="I224" s="18">
        <f t="shared" si="45"/>
        <v>0.17999999999999972</v>
      </c>
      <c r="J224" s="18">
        <f t="shared" si="46"/>
        <v>0</v>
      </c>
      <c r="K224" s="19">
        <f t="shared" si="47"/>
        <v>0.15752562046235208</v>
      </c>
      <c r="L224" s="19">
        <f t="shared" si="48"/>
        <v>1</v>
      </c>
      <c r="M224" s="19">
        <f t="shared" si="49"/>
        <v>0.023074868027005254</v>
      </c>
      <c r="N224" s="20">
        <f t="shared" si="40"/>
        <v>0.15752562046235208</v>
      </c>
      <c r="O224" s="20">
        <f t="shared" si="41"/>
        <v>0.023074868027005254</v>
      </c>
      <c r="P224" s="29">
        <f t="shared" si="42"/>
        <v>0.13445075243534682</v>
      </c>
      <c r="Q224" s="43"/>
      <c r="R224" s="44"/>
      <c r="S224" s="44"/>
      <c r="T224" s="45"/>
      <c r="U224" s="44"/>
      <c r="V224" s="43"/>
      <c r="W224" s="43"/>
      <c r="X224" s="43"/>
      <c r="Y224" s="43"/>
      <c r="Z224" s="43"/>
      <c r="AA224" s="43"/>
      <c r="AB224" s="46"/>
      <c r="AC224" s="46"/>
      <c r="AD224" s="46"/>
      <c r="AE224" s="46"/>
    </row>
    <row r="225" spans="1:31" ht="12.75">
      <c r="A225" s="16">
        <f>DATA!C231</f>
        <v>36699</v>
      </c>
      <c r="B225" s="53">
        <f>DATA!D231</f>
        <v>32.86</v>
      </c>
      <c r="C225" s="53">
        <f>DATA!E231</f>
        <v>33.49</v>
      </c>
      <c r="D225" s="53">
        <f>DATA!F231</f>
        <v>32.73</v>
      </c>
      <c r="E225" s="53">
        <f>DATA!G231</f>
        <v>33.42</v>
      </c>
      <c r="F225" s="55">
        <f>DATA!H231</f>
        <v>34333800</v>
      </c>
      <c r="G225" s="102">
        <f t="shared" si="43"/>
        <v>0.5200000000000031</v>
      </c>
      <c r="H225" s="102">
        <f t="shared" si="44"/>
        <v>-0.22999999999999687</v>
      </c>
      <c r="I225" s="18">
        <f t="shared" si="45"/>
        <v>0.5200000000000031</v>
      </c>
      <c r="J225" s="18">
        <f t="shared" si="46"/>
        <v>0</v>
      </c>
      <c r="K225" s="19">
        <f t="shared" si="47"/>
        <v>0.20283491790455846</v>
      </c>
      <c r="L225" s="19">
        <f t="shared" si="48"/>
        <v>1</v>
      </c>
      <c r="M225" s="19">
        <f t="shared" si="49"/>
        <v>0.020190509523629597</v>
      </c>
      <c r="N225" s="20">
        <f t="shared" si="40"/>
        <v>0.20283491790455846</v>
      </c>
      <c r="O225" s="20">
        <f t="shared" si="41"/>
        <v>0.020190509523629597</v>
      </c>
      <c r="P225" s="29">
        <f t="shared" si="42"/>
        <v>0.18264440838092885</v>
      </c>
      <c r="Q225" s="43"/>
      <c r="R225" s="44"/>
      <c r="S225" s="44"/>
      <c r="T225" s="45"/>
      <c r="U225" s="44"/>
      <c r="V225" s="43"/>
      <c r="W225" s="43"/>
      <c r="X225" s="43"/>
      <c r="Y225" s="43"/>
      <c r="Z225" s="43"/>
      <c r="AA225" s="43"/>
      <c r="AB225" s="46"/>
      <c r="AC225" s="46"/>
      <c r="AD225" s="46"/>
      <c r="AE225" s="46"/>
    </row>
    <row r="226" spans="1:31" ht="12.75">
      <c r="A226" s="16">
        <f>DATA!C232</f>
        <v>36700</v>
      </c>
      <c r="B226" s="53">
        <f>DATA!D232</f>
        <v>33.22</v>
      </c>
      <c r="C226" s="53">
        <f>DATA!E232</f>
        <v>33.28</v>
      </c>
      <c r="D226" s="53">
        <f>DATA!F232</f>
        <v>33.04</v>
      </c>
      <c r="E226" s="53">
        <f>DATA!G232</f>
        <v>33.27</v>
      </c>
      <c r="F226" s="55">
        <f>DATA!H232</f>
        <v>34239800</v>
      </c>
      <c r="G226" s="102">
        <f t="shared" si="43"/>
        <v>-0.21000000000000085</v>
      </c>
      <c r="H226" s="102">
        <f t="shared" si="44"/>
        <v>-0.3100000000000023</v>
      </c>
      <c r="I226" s="18">
        <f t="shared" si="45"/>
        <v>0</v>
      </c>
      <c r="J226" s="18">
        <f t="shared" si="46"/>
        <v>0</v>
      </c>
      <c r="K226" s="19">
        <f t="shared" si="47"/>
        <v>0.17748055316648864</v>
      </c>
      <c r="L226" s="19">
        <f t="shared" si="48"/>
        <v>1</v>
      </c>
      <c r="M226" s="19">
        <f t="shared" si="49"/>
        <v>0.017666695833175896</v>
      </c>
      <c r="N226" s="20">
        <f t="shared" si="40"/>
        <v>0.17748055316648864</v>
      </c>
      <c r="O226" s="20">
        <f t="shared" si="41"/>
        <v>0.017666695833175896</v>
      </c>
      <c r="P226" s="29">
        <f t="shared" si="42"/>
        <v>0.15981385733331274</v>
      </c>
      <c r="Q226" s="43"/>
      <c r="R226" s="44"/>
      <c r="S226" s="44"/>
      <c r="T226" s="45"/>
      <c r="U226" s="44"/>
      <c r="V226" s="43"/>
      <c r="W226" s="43"/>
      <c r="X226" s="43"/>
      <c r="Y226" s="43"/>
      <c r="Z226" s="43"/>
      <c r="AA226" s="43"/>
      <c r="AB226" s="46"/>
      <c r="AC226" s="46"/>
      <c r="AD226" s="46"/>
      <c r="AE226" s="46"/>
    </row>
    <row r="227" spans="1:31" ht="12.75">
      <c r="A227" s="16">
        <f>DATA!C233</f>
        <v>36701</v>
      </c>
      <c r="B227" s="53">
        <f>DATA!D233</f>
        <v>33.2</v>
      </c>
      <c r="C227" s="53">
        <f>DATA!E233</f>
        <v>33.28</v>
      </c>
      <c r="D227" s="53">
        <f>DATA!F233</f>
        <v>32.18</v>
      </c>
      <c r="E227" s="53">
        <f>DATA!G233</f>
        <v>32.18</v>
      </c>
      <c r="F227" s="55">
        <f>DATA!H233</f>
        <v>80277000</v>
      </c>
      <c r="G227" s="102">
        <f t="shared" si="43"/>
        <v>0</v>
      </c>
      <c r="H227" s="102">
        <f t="shared" si="44"/>
        <v>0.8599999999999994</v>
      </c>
      <c r="I227" s="18">
        <f t="shared" si="45"/>
        <v>0</v>
      </c>
      <c r="J227" s="18">
        <f t="shared" si="46"/>
        <v>0.8599999999999994</v>
      </c>
      <c r="K227" s="19">
        <f t="shared" si="47"/>
        <v>0.15529548402067755</v>
      </c>
      <c r="L227" s="19">
        <f t="shared" si="48"/>
        <v>1</v>
      </c>
      <c r="M227" s="19">
        <f t="shared" si="49"/>
        <v>0.12295835885402884</v>
      </c>
      <c r="N227" s="20">
        <f t="shared" si="40"/>
        <v>0.15529548402067755</v>
      </c>
      <c r="O227" s="20">
        <f t="shared" si="41"/>
        <v>0.12295835885402884</v>
      </c>
      <c r="P227" s="29">
        <f t="shared" si="42"/>
        <v>0.03233712516664872</v>
      </c>
      <c r="Q227" s="43"/>
      <c r="R227" s="44"/>
      <c r="S227" s="44"/>
      <c r="T227" s="45"/>
      <c r="U227" s="44"/>
      <c r="V227" s="43"/>
      <c r="W227" s="43"/>
      <c r="X227" s="43"/>
      <c r="Y227" s="43"/>
      <c r="Z227" s="43"/>
      <c r="AA227" s="43"/>
      <c r="AB227" s="46"/>
      <c r="AC227" s="46"/>
      <c r="AD227" s="46"/>
      <c r="AE227" s="46"/>
    </row>
    <row r="228" spans="1:31" ht="12.75">
      <c r="A228" s="16">
        <f>DATA!C234</f>
        <v>36704</v>
      </c>
      <c r="B228" s="53">
        <f>DATA!D234</f>
        <v>32.8</v>
      </c>
      <c r="C228" s="53">
        <f>DATA!E234</f>
        <v>32.83</v>
      </c>
      <c r="D228" s="53">
        <f>DATA!F234</f>
        <v>32.11</v>
      </c>
      <c r="E228" s="53">
        <f>DATA!G234</f>
        <v>32.31</v>
      </c>
      <c r="F228" s="55">
        <f>DATA!H234</f>
        <v>36057300</v>
      </c>
      <c r="G228" s="102">
        <f t="shared" si="43"/>
        <v>-0.45000000000000284</v>
      </c>
      <c r="H228" s="102">
        <f t="shared" si="44"/>
        <v>0.07000000000000028</v>
      </c>
      <c r="I228" s="18">
        <f t="shared" si="45"/>
        <v>0</v>
      </c>
      <c r="J228" s="18">
        <f t="shared" si="46"/>
        <v>0.07000000000000028</v>
      </c>
      <c r="K228" s="19">
        <f t="shared" si="47"/>
        <v>0.13588354851809287</v>
      </c>
      <c r="L228" s="19">
        <f t="shared" si="48"/>
        <v>1</v>
      </c>
      <c r="M228" s="19">
        <f t="shared" si="49"/>
        <v>0.11633856399727527</v>
      </c>
      <c r="N228" s="20">
        <f t="shared" si="40"/>
        <v>0.13588354851809287</v>
      </c>
      <c r="O228" s="20">
        <f t="shared" si="41"/>
        <v>0.11633856399727527</v>
      </c>
      <c r="P228" s="29">
        <f t="shared" si="42"/>
        <v>0.0195449845208176</v>
      </c>
      <c r="Q228" s="43"/>
      <c r="R228" s="44"/>
      <c r="S228" s="44"/>
      <c r="T228" s="45"/>
      <c r="U228" s="44"/>
      <c r="V228" s="43"/>
      <c r="W228" s="43"/>
      <c r="X228" s="43"/>
      <c r="Y228" s="43"/>
      <c r="Z228" s="43"/>
      <c r="AA228" s="43"/>
      <c r="AB228" s="46"/>
      <c r="AC228" s="46"/>
      <c r="AD228" s="46"/>
      <c r="AE228" s="46"/>
    </row>
    <row r="229" spans="1:31" ht="12.75">
      <c r="A229" s="16">
        <f>DATA!C235</f>
        <v>36705</v>
      </c>
      <c r="B229" s="53">
        <f>DATA!D235</f>
        <v>32.34</v>
      </c>
      <c r="C229" s="53">
        <f>DATA!E235</f>
        <v>32.47</v>
      </c>
      <c r="D229" s="53">
        <f>DATA!F235</f>
        <v>32.32</v>
      </c>
      <c r="E229" s="53">
        <f>DATA!G235</f>
        <v>32.33</v>
      </c>
      <c r="F229" s="55">
        <f>DATA!H235</f>
        <v>20307200</v>
      </c>
      <c r="G229" s="102">
        <f t="shared" si="43"/>
        <v>-0.35999999999999943</v>
      </c>
      <c r="H229" s="102">
        <f t="shared" si="44"/>
        <v>-0.21000000000000085</v>
      </c>
      <c r="I229" s="18">
        <f t="shared" si="45"/>
        <v>0</v>
      </c>
      <c r="J229" s="18">
        <f t="shared" si="46"/>
        <v>0</v>
      </c>
      <c r="K229" s="19">
        <f t="shared" si="47"/>
        <v>0.11889810495333125</v>
      </c>
      <c r="L229" s="19">
        <f t="shared" si="48"/>
        <v>1</v>
      </c>
      <c r="M229" s="19">
        <f t="shared" si="49"/>
        <v>0.10179624349761586</v>
      </c>
      <c r="N229" s="20">
        <f t="shared" si="40"/>
        <v>0.11889810495333125</v>
      </c>
      <c r="O229" s="20">
        <f t="shared" si="41"/>
        <v>0.10179624349761586</v>
      </c>
      <c r="P229" s="29">
        <f t="shared" si="42"/>
        <v>0.017101861455715392</v>
      </c>
      <c r="Q229" s="43"/>
      <c r="R229" s="44"/>
      <c r="S229" s="44"/>
      <c r="T229" s="45"/>
      <c r="U229" s="44"/>
      <c r="V229" s="43"/>
      <c r="W229" s="43"/>
      <c r="X229" s="43"/>
      <c r="Y229" s="43"/>
      <c r="Z229" s="43"/>
      <c r="AA229" s="43"/>
      <c r="AB229" s="46"/>
      <c r="AC229" s="46"/>
      <c r="AD229" s="46"/>
      <c r="AE229" s="46"/>
    </row>
    <row r="230" spans="1:31" ht="12.75">
      <c r="A230" s="16">
        <f>DATA!C236</f>
        <v>36706</v>
      </c>
      <c r="B230" s="53">
        <f>DATA!D236</f>
        <v>32.4</v>
      </c>
      <c r="C230" s="53">
        <f>DATA!E236</f>
        <v>32.49</v>
      </c>
      <c r="D230" s="53">
        <f>DATA!F236</f>
        <v>32.08</v>
      </c>
      <c r="E230" s="53">
        <f>DATA!G236</f>
        <v>32.4</v>
      </c>
      <c r="F230" s="55">
        <f>DATA!H236</f>
        <v>27207000</v>
      </c>
      <c r="G230" s="102">
        <f t="shared" si="43"/>
        <v>0.020000000000003126</v>
      </c>
      <c r="H230" s="102">
        <f t="shared" si="44"/>
        <v>0.240000000000002</v>
      </c>
      <c r="I230" s="18">
        <f t="shared" si="45"/>
        <v>0</v>
      </c>
      <c r="J230" s="18">
        <f t="shared" si="46"/>
        <v>0.240000000000002</v>
      </c>
      <c r="K230" s="19">
        <f t="shared" si="47"/>
        <v>0.10403584183416484</v>
      </c>
      <c r="L230" s="19">
        <f t="shared" si="48"/>
        <v>1</v>
      </c>
      <c r="M230" s="19">
        <f t="shared" si="49"/>
        <v>0.11907171306041413</v>
      </c>
      <c r="N230" s="20">
        <f t="shared" si="40"/>
        <v>0.10403584183416484</v>
      </c>
      <c r="O230" s="20">
        <f t="shared" si="41"/>
        <v>0.11907171306041413</v>
      </c>
      <c r="P230" s="29">
        <f t="shared" si="42"/>
        <v>-0.01503587122624929</v>
      </c>
      <c r="Q230" s="43"/>
      <c r="R230" s="44"/>
      <c r="S230" s="44"/>
      <c r="T230" s="45"/>
      <c r="U230" s="44"/>
      <c r="V230" s="43"/>
      <c r="W230" s="43"/>
      <c r="X230" s="43"/>
      <c r="Y230" s="43"/>
      <c r="Z230" s="43"/>
      <c r="AA230" s="43"/>
      <c r="AB230" s="46"/>
      <c r="AC230" s="46"/>
      <c r="AD230" s="46"/>
      <c r="AE230" s="46"/>
    </row>
    <row r="231" spans="1:31" ht="12.75">
      <c r="A231" s="16">
        <f>DATA!C237</f>
        <v>36707</v>
      </c>
      <c r="B231" s="53">
        <f>DATA!D237</f>
        <v>32.4</v>
      </c>
      <c r="C231" s="53">
        <f>DATA!E237</f>
        <v>32.45</v>
      </c>
      <c r="D231" s="53">
        <f>DATA!F237</f>
        <v>31.87</v>
      </c>
      <c r="E231" s="53">
        <f>DATA!G237</f>
        <v>32.01</v>
      </c>
      <c r="F231" s="55">
        <f>DATA!H237</f>
        <v>31422500</v>
      </c>
      <c r="G231" s="102">
        <f t="shared" si="43"/>
        <v>-0.03999999999999915</v>
      </c>
      <c r="H231" s="102">
        <f t="shared" si="44"/>
        <v>0.2099999999999973</v>
      </c>
      <c r="I231" s="18">
        <f t="shared" si="45"/>
        <v>0</v>
      </c>
      <c r="J231" s="18">
        <f t="shared" si="46"/>
        <v>0.2099999999999973</v>
      </c>
      <c r="K231" s="19">
        <f t="shared" si="47"/>
        <v>0.09103136160489424</v>
      </c>
      <c r="L231" s="19">
        <f t="shared" si="48"/>
        <v>1</v>
      </c>
      <c r="M231" s="19">
        <f t="shared" si="49"/>
        <v>0.13043774892786203</v>
      </c>
      <c r="N231" s="20">
        <f t="shared" si="40"/>
        <v>0.09103136160489424</v>
      </c>
      <c r="O231" s="20">
        <f t="shared" si="41"/>
        <v>0.13043774892786203</v>
      </c>
      <c r="P231" s="29">
        <f t="shared" si="42"/>
        <v>-0.03940638732296779</v>
      </c>
      <c r="Q231" s="43"/>
      <c r="R231" s="44"/>
      <c r="S231" s="44"/>
      <c r="T231" s="45"/>
      <c r="U231" s="44"/>
      <c r="V231" s="43"/>
      <c r="W231" s="43"/>
      <c r="X231" s="43"/>
      <c r="Y231" s="43"/>
      <c r="Z231" s="43"/>
      <c r="AA231" s="43"/>
      <c r="AB231" s="46"/>
      <c r="AC231" s="46"/>
      <c r="AD231" s="46"/>
      <c r="AE231" s="46"/>
    </row>
    <row r="232" spans="1:31" ht="12.75">
      <c r="A232" s="16">
        <f>DATA!C238</f>
        <v>36708</v>
      </c>
      <c r="B232" s="53">
        <f>DATA!D238</f>
        <v>31.95</v>
      </c>
      <c r="C232" s="53">
        <f>DATA!E238</f>
        <v>31.96</v>
      </c>
      <c r="D232" s="53">
        <f>DATA!F238</f>
        <v>31.64</v>
      </c>
      <c r="E232" s="53">
        <f>DATA!G238</f>
        <v>31.67</v>
      </c>
      <c r="F232" s="55">
        <f>DATA!H238</f>
        <v>20217100</v>
      </c>
      <c r="G232" s="102">
        <f t="shared" si="43"/>
        <v>-0.490000000000002</v>
      </c>
      <c r="H232" s="102">
        <f t="shared" si="44"/>
        <v>0.23000000000000043</v>
      </c>
      <c r="I232" s="18">
        <f t="shared" si="45"/>
        <v>0</v>
      </c>
      <c r="J232" s="18">
        <f t="shared" si="46"/>
        <v>0.23000000000000043</v>
      </c>
      <c r="K232" s="19">
        <f t="shared" si="47"/>
        <v>0.07965244140428246</v>
      </c>
      <c r="L232" s="19">
        <f t="shared" si="48"/>
        <v>1</v>
      </c>
      <c r="M232" s="19">
        <f t="shared" si="49"/>
        <v>0.14288303031187932</v>
      </c>
      <c r="N232" s="20">
        <f t="shared" si="40"/>
        <v>0.07965244140428246</v>
      </c>
      <c r="O232" s="20">
        <f t="shared" si="41"/>
        <v>0.14288303031187932</v>
      </c>
      <c r="P232" s="29">
        <f t="shared" si="42"/>
        <v>-0.06323058890759686</v>
      </c>
      <c r="Q232" s="43"/>
      <c r="R232" s="44"/>
      <c r="S232" s="44"/>
      <c r="T232" s="45"/>
      <c r="U232" s="44"/>
      <c r="V232" s="43"/>
      <c r="W232" s="43"/>
      <c r="X232" s="43"/>
      <c r="Y232" s="43"/>
      <c r="Z232" s="43"/>
      <c r="AA232" s="43"/>
      <c r="AB232" s="46"/>
      <c r="AC232" s="46"/>
      <c r="AD232" s="46"/>
      <c r="AE232" s="46"/>
    </row>
    <row r="233" spans="1:31" ht="12.75">
      <c r="A233" s="16">
        <f>DATA!C239</f>
        <v>36712</v>
      </c>
      <c r="B233" s="53">
        <f>DATA!D239</f>
        <v>31.6</v>
      </c>
      <c r="C233" s="53">
        <f>DATA!E239</f>
        <v>31.89</v>
      </c>
      <c r="D233" s="53">
        <f>DATA!F239</f>
        <v>31.5</v>
      </c>
      <c r="E233" s="53">
        <f>DATA!G239</f>
        <v>31.83</v>
      </c>
      <c r="F233" s="55">
        <f>DATA!H239</f>
        <v>17426200</v>
      </c>
      <c r="G233" s="102">
        <f t="shared" si="43"/>
        <v>-0.07000000000000028</v>
      </c>
      <c r="H233" s="102">
        <f t="shared" si="44"/>
        <v>0.14000000000000057</v>
      </c>
      <c r="I233" s="18">
        <f t="shared" si="45"/>
        <v>0</v>
      </c>
      <c r="J233" s="18">
        <f t="shared" si="46"/>
        <v>0.14000000000000057</v>
      </c>
      <c r="K233" s="19">
        <f t="shared" si="47"/>
        <v>0.06969588622874714</v>
      </c>
      <c r="L233" s="19">
        <f t="shared" si="48"/>
        <v>1</v>
      </c>
      <c r="M233" s="19">
        <f t="shared" si="49"/>
        <v>0.14252265152289448</v>
      </c>
      <c r="N233" s="20">
        <f t="shared" si="40"/>
        <v>0.06969588622874714</v>
      </c>
      <c r="O233" s="20">
        <f t="shared" si="41"/>
        <v>0.14252265152289448</v>
      </c>
      <c r="P233" s="29">
        <f t="shared" si="42"/>
        <v>-0.07282676529414733</v>
      </c>
      <c r="Q233" s="43"/>
      <c r="R233" s="44"/>
      <c r="S233" s="44"/>
      <c r="T233" s="45"/>
      <c r="U233" s="44"/>
      <c r="V233" s="43"/>
      <c r="W233" s="43"/>
      <c r="X233" s="43"/>
      <c r="Y233" s="43"/>
      <c r="Z233" s="43"/>
      <c r="AA233" s="43"/>
      <c r="AB233" s="46"/>
      <c r="AC233" s="46"/>
      <c r="AD233" s="46"/>
      <c r="AE233" s="46"/>
    </row>
    <row r="234" spans="1:31" ht="12.75">
      <c r="A234" s="16">
        <f>DATA!C240</f>
        <v>36713</v>
      </c>
      <c r="B234" s="53">
        <f>DATA!D240</f>
        <v>31.73</v>
      </c>
      <c r="C234" s="53">
        <f>DATA!E240</f>
        <v>32.2</v>
      </c>
      <c r="D234" s="53">
        <f>DATA!F240</f>
        <v>31.73</v>
      </c>
      <c r="E234" s="53">
        <f>DATA!G240</f>
        <v>32.02</v>
      </c>
      <c r="F234" s="55">
        <f>DATA!H240</f>
        <v>22072500</v>
      </c>
      <c r="G234" s="102">
        <f t="shared" si="43"/>
        <v>0.3100000000000023</v>
      </c>
      <c r="H234" s="102">
        <f t="shared" si="44"/>
        <v>-0.23000000000000043</v>
      </c>
      <c r="I234" s="18">
        <f t="shared" si="45"/>
        <v>0.3100000000000023</v>
      </c>
      <c r="J234" s="18">
        <f t="shared" si="46"/>
        <v>0</v>
      </c>
      <c r="K234" s="19">
        <f t="shared" si="47"/>
        <v>0.09973390045015404</v>
      </c>
      <c r="L234" s="19">
        <f t="shared" si="48"/>
        <v>1</v>
      </c>
      <c r="M234" s="19">
        <f t="shared" si="49"/>
        <v>0.12470732008253267</v>
      </c>
      <c r="N234" s="20">
        <f t="shared" si="40"/>
        <v>0.09973390045015404</v>
      </c>
      <c r="O234" s="20">
        <f t="shared" si="41"/>
        <v>0.12470732008253267</v>
      </c>
      <c r="P234" s="29">
        <f t="shared" si="42"/>
        <v>-0.024973419632378632</v>
      </c>
      <c r="Q234" s="43"/>
      <c r="R234" s="44"/>
      <c r="S234" s="44"/>
      <c r="T234" s="45"/>
      <c r="U234" s="44"/>
      <c r="V234" s="43"/>
      <c r="W234" s="43"/>
      <c r="X234" s="43"/>
      <c r="Y234" s="43"/>
      <c r="Z234" s="43"/>
      <c r="AA234" s="43"/>
      <c r="AB234" s="46"/>
      <c r="AC234" s="46"/>
      <c r="AD234" s="46"/>
      <c r="AE234" s="46"/>
    </row>
    <row r="235" spans="1:31" ht="12.75">
      <c r="A235" s="16">
        <f>DATA!C241</f>
        <v>36714</v>
      </c>
      <c r="B235" s="53">
        <f>DATA!D241</f>
        <v>31.87</v>
      </c>
      <c r="C235" s="53">
        <f>DATA!E241</f>
        <v>32</v>
      </c>
      <c r="D235" s="53">
        <f>DATA!F241</f>
        <v>31.68</v>
      </c>
      <c r="E235" s="53">
        <f>DATA!G241</f>
        <v>31.7</v>
      </c>
      <c r="F235" s="55">
        <f>DATA!H241</f>
        <v>21470000</v>
      </c>
      <c r="G235" s="102">
        <f t="shared" si="43"/>
        <v>-0.20000000000000284</v>
      </c>
      <c r="H235" s="102">
        <f t="shared" si="44"/>
        <v>0.05000000000000071</v>
      </c>
      <c r="I235" s="18">
        <f t="shared" si="45"/>
        <v>0</v>
      </c>
      <c r="J235" s="18">
        <f t="shared" si="46"/>
        <v>0.05000000000000071</v>
      </c>
      <c r="K235" s="19">
        <f t="shared" si="47"/>
        <v>0.08726716289388478</v>
      </c>
      <c r="L235" s="19">
        <f t="shared" si="48"/>
        <v>1</v>
      </c>
      <c r="M235" s="19">
        <f t="shared" si="49"/>
        <v>0.11536890507221617</v>
      </c>
      <c r="N235" s="20">
        <f t="shared" si="40"/>
        <v>0.08726716289388478</v>
      </c>
      <c r="O235" s="20">
        <f t="shared" si="41"/>
        <v>0.11536890507221617</v>
      </c>
      <c r="P235" s="29">
        <f t="shared" si="42"/>
        <v>-0.02810174217833139</v>
      </c>
      <c r="Q235" s="43"/>
      <c r="R235" s="44"/>
      <c r="S235" s="44"/>
      <c r="T235" s="45"/>
      <c r="U235" s="44"/>
      <c r="V235" s="43"/>
      <c r="W235" s="43"/>
      <c r="X235" s="43"/>
      <c r="Y235" s="43"/>
      <c r="Z235" s="43"/>
      <c r="AA235" s="43"/>
      <c r="AB235" s="46"/>
      <c r="AC235" s="46"/>
      <c r="AD235" s="46"/>
      <c r="AE235" s="46"/>
    </row>
    <row r="236" spans="1:31" ht="12.75">
      <c r="A236" s="16">
        <f>DATA!C242</f>
        <v>36715</v>
      </c>
      <c r="B236" s="53">
        <f>DATA!D242</f>
        <v>32.05</v>
      </c>
      <c r="C236" s="53">
        <f>DATA!E242</f>
        <v>32.25</v>
      </c>
      <c r="D236" s="53">
        <f>DATA!F242</f>
        <v>31.92</v>
      </c>
      <c r="E236" s="53">
        <f>DATA!G242</f>
        <v>32.17</v>
      </c>
      <c r="F236" s="55">
        <f>DATA!H242</f>
        <v>25224300</v>
      </c>
      <c r="G236" s="102">
        <f t="shared" si="43"/>
        <v>0.25</v>
      </c>
      <c r="H236" s="102">
        <f t="shared" si="44"/>
        <v>-0.240000000000002</v>
      </c>
      <c r="I236" s="18">
        <f t="shared" si="45"/>
        <v>0.25</v>
      </c>
      <c r="J236" s="18">
        <f t="shared" si="46"/>
        <v>0</v>
      </c>
      <c r="K236" s="19">
        <f t="shared" si="47"/>
        <v>0.10760876753214918</v>
      </c>
      <c r="L236" s="19">
        <f t="shared" si="48"/>
        <v>1</v>
      </c>
      <c r="M236" s="19">
        <f t="shared" si="49"/>
        <v>0.10094779193818915</v>
      </c>
      <c r="N236" s="20">
        <f t="shared" si="40"/>
        <v>0.10760876753214918</v>
      </c>
      <c r="O236" s="20">
        <f t="shared" si="41"/>
        <v>0.10094779193818915</v>
      </c>
      <c r="P236" s="29">
        <f t="shared" si="42"/>
        <v>0.0066609755939600335</v>
      </c>
      <c r="Q236" s="43"/>
      <c r="R236" s="44"/>
      <c r="S236" s="44"/>
      <c r="T236" s="45"/>
      <c r="U236" s="44"/>
      <c r="V236" s="43"/>
      <c r="W236" s="43"/>
      <c r="X236" s="43"/>
      <c r="Y236" s="43"/>
      <c r="Z236" s="43"/>
      <c r="AA236" s="43"/>
      <c r="AB236" s="46"/>
      <c r="AC236" s="46"/>
      <c r="AD236" s="46"/>
      <c r="AE236" s="46"/>
    </row>
    <row r="237" spans="1:31" ht="12.75">
      <c r="A237" s="16">
        <f>DATA!C243</f>
        <v>36718</v>
      </c>
      <c r="B237" s="53">
        <f>DATA!D243</f>
        <v>32.22</v>
      </c>
      <c r="C237" s="53">
        <f>DATA!E243</f>
        <v>32.65</v>
      </c>
      <c r="D237" s="53">
        <f>DATA!F243</f>
        <v>32.01</v>
      </c>
      <c r="E237" s="53">
        <f>DATA!G243</f>
        <v>32.6</v>
      </c>
      <c r="F237" s="55">
        <f>DATA!H243</f>
        <v>19183600</v>
      </c>
      <c r="G237" s="102">
        <f t="shared" si="43"/>
        <v>0.3999999999999986</v>
      </c>
      <c r="H237" s="102">
        <f t="shared" si="44"/>
        <v>-0.0899999999999963</v>
      </c>
      <c r="I237" s="18">
        <f t="shared" si="45"/>
        <v>0.3999999999999986</v>
      </c>
      <c r="J237" s="18">
        <f t="shared" si="46"/>
        <v>0</v>
      </c>
      <c r="K237" s="19">
        <f t="shared" si="47"/>
        <v>0.14415767159063037</v>
      </c>
      <c r="L237" s="19">
        <f t="shared" si="48"/>
        <v>1</v>
      </c>
      <c r="M237" s="19">
        <f t="shared" si="49"/>
        <v>0.0883293179459155</v>
      </c>
      <c r="N237" s="20">
        <f t="shared" si="40"/>
        <v>0.14415767159063037</v>
      </c>
      <c r="O237" s="20">
        <f t="shared" si="41"/>
        <v>0.0883293179459155</v>
      </c>
      <c r="P237" s="29">
        <f t="shared" si="42"/>
        <v>0.05582835364471486</v>
      </c>
      <c r="Q237" s="43"/>
      <c r="R237" s="44"/>
      <c r="S237" s="44"/>
      <c r="T237" s="45"/>
      <c r="U237" s="44"/>
      <c r="V237" s="43"/>
      <c r="W237" s="43"/>
      <c r="X237" s="43"/>
      <c r="Y237" s="43"/>
      <c r="Z237" s="43"/>
      <c r="AA237" s="43"/>
      <c r="AB237" s="46"/>
      <c r="AC237" s="46"/>
      <c r="AD237" s="46"/>
      <c r="AE237" s="46"/>
    </row>
    <row r="238" spans="1:31" ht="12.75">
      <c r="A238" s="16">
        <f>DATA!C244</f>
        <v>36719</v>
      </c>
      <c r="B238" s="53">
        <f>DATA!D244</f>
        <v>32.73</v>
      </c>
      <c r="C238" s="53">
        <f>DATA!E244</f>
        <v>32.89</v>
      </c>
      <c r="D238" s="53">
        <f>DATA!F244</f>
        <v>32.65</v>
      </c>
      <c r="E238" s="53">
        <f>DATA!G244</f>
        <v>32.84</v>
      </c>
      <c r="F238" s="55">
        <f>DATA!H244</f>
        <v>22947500</v>
      </c>
      <c r="G238" s="102">
        <f t="shared" si="43"/>
        <v>0.240000000000002</v>
      </c>
      <c r="H238" s="102">
        <f t="shared" si="44"/>
        <v>-0.6400000000000006</v>
      </c>
      <c r="I238" s="18">
        <f t="shared" si="45"/>
        <v>0.240000000000002</v>
      </c>
      <c r="J238" s="18">
        <f t="shared" si="46"/>
        <v>0</v>
      </c>
      <c r="K238" s="19">
        <f t="shared" si="47"/>
        <v>0.15613796264180183</v>
      </c>
      <c r="L238" s="19">
        <f t="shared" si="48"/>
        <v>1</v>
      </c>
      <c r="M238" s="19">
        <f t="shared" si="49"/>
        <v>0.07728815320267607</v>
      </c>
      <c r="N238" s="20">
        <f t="shared" si="40"/>
        <v>0.15613796264180183</v>
      </c>
      <c r="O238" s="20">
        <f t="shared" si="41"/>
        <v>0.07728815320267607</v>
      </c>
      <c r="P238" s="29">
        <f t="shared" si="42"/>
        <v>0.07884980943912576</v>
      </c>
      <c r="Q238" s="43"/>
      <c r="R238" s="44"/>
      <c r="S238" s="44"/>
      <c r="T238" s="45"/>
      <c r="U238" s="44"/>
      <c r="V238" s="43"/>
      <c r="W238" s="43"/>
      <c r="X238" s="43"/>
      <c r="Y238" s="43"/>
      <c r="Z238" s="43"/>
      <c r="AA238" s="43"/>
      <c r="AB238" s="46"/>
      <c r="AC238" s="46"/>
      <c r="AD238" s="46"/>
      <c r="AE238" s="46"/>
    </row>
    <row r="239" spans="1:31" ht="12.75">
      <c r="A239" s="16">
        <f>DATA!C245</f>
        <v>36720</v>
      </c>
      <c r="B239" s="53">
        <f>DATA!D245</f>
        <v>32.8</v>
      </c>
      <c r="C239" s="53">
        <f>DATA!E245</f>
        <v>33.24</v>
      </c>
      <c r="D239" s="53">
        <f>DATA!F245</f>
        <v>32.73</v>
      </c>
      <c r="E239" s="53">
        <f>DATA!G245</f>
        <v>33.13</v>
      </c>
      <c r="F239" s="55">
        <f>DATA!H245</f>
        <v>32994900</v>
      </c>
      <c r="G239" s="102">
        <f t="shared" si="43"/>
        <v>0.3500000000000014</v>
      </c>
      <c r="H239" s="102">
        <f t="shared" si="44"/>
        <v>-0.0799999999999983</v>
      </c>
      <c r="I239" s="18">
        <f t="shared" si="45"/>
        <v>0.3500000000000014</v>
      </c>
      <c r="J239" s="18">
        <f t="shared" si="46"/>
        <v>0</v>
      </c>
      <c r="K239" s="19">
        <f t="shared" si="47"/>
        <v>0.18037071731157678</v>
      </c>
      <c r="L239" s="19">
        <f t="shared" si="48"/>
        <v>1</v>
      </c>
      <c r="M239" s="19">
        <f t="shared" si="49"/>
        <v>0.06762713405234155</v>
      </c>
      <c r="N239" s="20">
        <f t="shared" si="40"/>
        <v>0.18037071731157678</v>
      </c>
      <c r="O239" s="20">
        <f t="shared" si="41"/>
        <v>0.06762713405234155</v>
      </c>
      <c r="P239" s="29">
        <f t="shared" si="42"/>
        <v>0.11274358325923522</v>
      </c>
      <c r="Q239" s="43"/>
      <c r="R239" s="44"/>
      <c r="S239" s="44"/>
      <c r="T239" s="45"/>
      <c r="U239" s="44"/>
      <c r="V239" s="43"/>
      <c r="W239" s="43"/>
      <c r="X239" s="43"/>
      <c r="Y239" s="43"/>
      <c r="Z239" s="43"/>
      <c r="AA239" s="43"/>
      <c r="AB239" s="46"/>
      <c r="AC239" s="46"/>
      <c r="AD239" s="46"/>
      <c r="AE239" s="46"/>
    </row>
    <row r="240" spans="1:31" ht="12.75">
      <c r="A240" s="16">
        <f>DATA!C246</f>
        <v>36721</v>
      </c>
      <c r="B240" s="53">
        <f>DATA!D246</f>
        <v>33.11</v>
      </c>
      <c r="C240" s="53">
        <f>DATA!E246</f>
        <v>33.53</v>
      </c>
      <c r="D240" s="53">
        <f>DATA!F246</f>
        <v>33</v>
      </c>
      <c r="E240" s="53">
        <f>DATA!G246</f>
        <v>33.37</v>
      </c>
      <c r="F240" s="55">
        <f>DATA!H246</f>
        <v>31380100</v>
      </c>
      <c r="G240" s="102">
        <f t="shared" si="43"/>
        <v>0.28999999999999915</v>
      </c>
      <c r="H240" s="102">
        <f t="shared" si="44"/>
        <v>-0.2700000000000031</v>
      </c>
      <c r="I240" s="18">
        <f t="shared" si="45"/>
        <v>0.28999999999999915</v>
      </c>
      <c r="J240" s="18">
        <f t="shared" si="46"/>
        <v>0</v>
      </c>
      <c r="K240" s="19">
        <f t="shared" si="47"/>
        <v>0.19407437764762958</v>
      </c>
      <c r="L240" s="19">
        <f t="shared" si="48"/>
        <v>1</v>
      </c>
      <c r="M240" s="19">
        <f t="shared" si="49"/>
        <v>0.05917374229579886</v>
      </c>
      <c r="N240" s="20">
        <f t="shared" si="40"/>
        <v>0.19407437764762958</v>
      </c>
      <c r="O240" s="20">
        <f t="shared" si="41"/>
        <v>0.05917374229579886</v>
      </c>
      <c r="P240" s="29">
        <f t="shared" si="42"/>
        <v>0.13490063535183072</v>
      </c>
      <c r="Q240" s="43"/>
      <c r="R240" s="44"/>
      <c r="S240" s="44"/>
      <c r="T240" s="45"/>
      <c r="U240" s="44"/>
      <c r="V240" s="43"/>
      <c r="W240" s="43"/>
      <c r="X240" s="43"/>
      <c r="Y240" s="43"/>
      <c r="Z240" s="43"/>
      <c r="AA240" s="43"/>
      <c r="AB240" s="46"/>
      <c r="AC240" s="46"/>
      <c r="AD240" s="46"/>
      <c r="AE240" s="46"/>
    </row>
    <row r="241" spans="1:31" ht="12.75">
      <c r="A241" s="16">
        <f>DATA!C247</f>
        <v>36722</v>
      </c>
      <c r="B241" s="53">
        <f>DATA!D247</f>
        <v>33.62</v>
      </c>
      <c r="C241" s="53">
        <f>DATA!E247</f>
        <v>33.62</v>
      </c>
      <c r="D241" s="53">
        <f>DATA!F247</f>
        <v>33.05</v>
      </c>
      <c r="E241" s="53">
        <f>DATA!G247</f>
        <v>33.09</v>
      </c>
      <c r="F241" s="55">
        <f>DATA!H247</f>
        <v>25293700</v>
      </c>
      <c r="G241" s="102">
        <f t="shared" si="43"/>
        <v>0.0899999999999963</v>
      </c>
      <c r="H241" s="102">
        <f t="shared" si="44"/>
        <v>-0.04999999999999716</v>
      </c>
      <c r="I241" s="18">
        <f t="shared" si="45"/>
        <v>0.0899999999999963</v>
      </c>
      <c r="J241" s="18">
        <f t="shared" si="46"/>
        <v>0</v>
      </c>
      <c r="K241" s="19">
        <f t="shared" si="47"/>
        <v>0.1810650804416754</v>
      </c>
      <c r="L241" s="19">
        <f t="shared" si="48"/>
        <v>1</v>
      </c>
      <c r="M241" s="19">
        <f t="shared" si="49"/>
        <v>0.051777024508824</v>
      </c>
      <c r="N241" s="20">
        <f t="shared" si="40"/>
        <v>0.1810650804416754</v>
      </c>
      <c r="O241" s="20">
        <f t="shared" si="41"/>
        <v>0.051777024508824</v>
      </c>
      <c r="P241" s="29">
        <f t="shared" si="42"/>
        <v>0.12928805593285142</v>
      </c>
      <c r="Q241" s="43"/>
      <c r="R241" s="44"/>
      <c r="S241" s="44"/>
      <c r="T241" s="45"/>
      <c r="U241" s="44"/>
      <c r="V241" s="43"/>
      <c r="W241" s="43"/>
      <c r="X241" s="43"/>
      <c r="Y241" s="43"/>
      <c r="Z241" s="43"/>
      <c r="AA241" s="43"/>
      <c r="AB241" s="46"/>
      <c r="AC241" s="46"/>
      <c r="AD241" s="46"/>
      <c r="AE241" s="46"/>
    </row>
    <row r="242" spans="1:31" ht="12.75">
      <c r="A242" s="16">
        <f>DATA!C248</f>
        <v>36725</v>
      </c>
      <c r="B242" s="53">
        <f>DATA!D248</f>
        <v>33.3</v>
      </c>
      <c r="C242" s="53">
        <f>DATA!E248</f>
        <v>33.36</v>
      </c>
      <c r="D242" s="53">
        <f>DATA!F248</f>
        <v>32.92</v>
      </c>
      <c r="E242" s="53">
        <f>DATA!G248</f>
        <v>33.23</v>
      </c>
      <c r="F242" s="55">
        <f>DATA!H248</f>
        <v>20281800</v>
      </c>
      <c r="G242" s="102">
        <f t="shared" si="43"/>
        <v>-0.259999999999998</v>
      </c>
      <c r="H242" s="102">
        <f t="shared" si="44"/>
        <v>0.12999999999999545</v>
      </c>
      <c r="I242" s="18">
        <f t="shared" si="45"/>
        <v>0</v>
      </c>
      <c r="J242" s="18">
        <f t="shared" si="46"/>
        <v>0.12999999999999545</v>
      </c>
      <c r="K242" s="19">
        <f t="shared" si="47"/>
        <v>0.158431945386466</v>
      </c>
      <c r="L242" s="19">
        <f t="shared" si="48"/>
        <v>1</v>
      </c>
      <c r="M242" s="19">
        <f t="shared" si="49"/>
        <v>0.061554896445220435</v>
      </c>
      <c r="N242" s="20">
        <f t="shared" si="40"/>
        <v>0.158431945386466</v>
      </c>
      <c r="O242" s="20">
        <f t="shared" si="41"/>
        <v>0.061554896445220435</v>
      </c>
      <c r="P242" s="29">
        <f t="shared" si="42"/>
        <v>0.09687704894124555</v>
      </c>
      <c r="Q242" s="43"/>
      <c r="R242" s="44"/>
      <c r="S242" s="44"/>
      <c r="T242" s="45"/>
      <c r="U242" s="44"/>
      <c r="V242" s="43"/>
      <c r="W242" s="43"/>
      <c r="X242" s="43"/>
      <c r="Y242" s="43"/>
      <c r="Z242" s="43"/>
      <c r="AA242" s="43"/>
      <c r="AB242" s="46"/>
      <c r="AC242" s="46"/>
      <c r="AD242" s="46"/>
      <c r="AE242" s="46"/>
    </row>
    <row r="243" spans="1:31" ht="12.75">
      <c r="A243" s="16">
        <f>DATA!C249</f>
        <v>36726</v>
      </c>
      <c r="B243" s="53">
        <f>DATA!D249</f>
        <v>33.13</v>
      </c>
      <c r="C243" s="53">
        <f>DATA!E249</f>
        <v>33.25</v>
      </c>
      <c r="D243" s="53">
        <f>DATA!F249</f>
        <v>32.97</v>
      </c>
      <c r="E243" s="53">
        <f>DATA!G249</f>
        <v>33.21</v>
      </c>
      <c r="F243" s="55">
        <f>DATA!H249</f>
        <v>18126200</v>
      </c>
      <c r="G243" s="102">
        <f t="shared" si="43"/>
        <v>-0.10999999999999943</v>
      </c>
      <c r="H243" s="102">
        <f t="shared" si="44"/>
        <v>-0.04999999999999716</v>
      </c>
      <c r="I243" s="18">
        <f t="shared" si="45"/>
        <v>0</v>
      </c>
      <c r="J243" s="18">
        <f t="shared" si="46"/>
        <v>0</v>
      </c>
      <c r="K243" s="19">
        <f t="shared" si="47"/>
        <v>0.13862795221315774</v>
      </c>
      <c r="L243" s="19">
        <f t="shared" si="48"/>
        <v>1</v>
      </c>
      <c r="M243" s="19">
        <f t="shared" si="49"/>
        <v>0.05386053438956788</v>
      </c>
      <c r="N243" s="20">
        <f t="shared" si="40"/>
        <v>0.13862795221315774</v>
      </c>
      <c r="O243" s="20">
        <f t="shared" si="41"/>
        <v>0.05386053438956788</v>
      </c>
      <c r="P243" s="29">
        <f t="shared" si="42"/>
        <v>0.08476741782358986</v>
      </c>
      <c r="Q243" s="43"/>
      <c r="R243" s="44"/>
      <c r="S243" s="44"/>
      <c r="T243" s="45"/>
      <c r="U243" s="44"/>
      <c r="V243" s="43"/>
      <c r="W243" s="43"/>
      <c r="X243" s="43"/>
      <c r="Y243" s="43"/>
      <c r="Z243" s="43"/>
      <c r="AA243" s="43"/>
      <c r="AB243" s="46"/>
      <c r="AC243" s="46"/>
      <c r="AD243" s="46"/>
      <c r="AE243" s="46"/>
    </row>
    <row r="244" spans="1:31" ht="12.75">
      <c r="A244" s="16">
        <f>DATA!C250</f>
        <v>36727</v>
      </c>
      <c r="B244" s="53">
        <f>DATA!D250</f>
        <v>33.33</v>
      </c>
      <c r="C244" s="53">
        <f>DATA!E250</f>
        <v>33.45</v>
      </c>
      <c r="D244" s="53">
        <f>DATA!F250</f>
        <v>32.6</v>
      </c>
      <c r="E244" s="53">
        <f>DATA!G250</f>
        <v>32.6</v>
      </c>
      <c r="F244" s="55">
        <f>DATA!H250</f>
        <v>21230200</v>
      </c>
      <c r="G244" s="102">
        <f t="shared" si="43"/>
        <v>0.20000000000000284</v>
      </c>
      <c r="H244" s="102">
        <f t="shared" si="44"/>
        <v>0.36999999999999744</v>
      </c>
      <c r="I244" s="18">
        <f t="shared" si="45"/>
        <v>0</v>
      </c>
      <c r="J244" s="18">
        <f t="shared" si="46"/>
        <v>0.36999999999999744</v>
      </c>
      <c r="K244" s="19">
        <f t="shared" si="47"/>
        <v>0.12129945818651303</v>
      </c>
      <c r="L244" s="19">
        <f t="shared" si="48"/>
        <v>1</v>
      </c>
      <c r="M244" s="19">
        <f t="shared" si="49"/>
        <v>0.09337796759087158</v>
      </c>
      <c r="N244" s="20">
        <f t="shared" si="40"/>
        <v>0.12129945818651303</v>
      </c>
      <c r="O244" s="20">
        <f t="shared" si="41"/>
        <v>0.09337796759087158</v>
      </c>
      <c r="P244" s="29">
        <f t="shared" si="42"/>
        <v>0.027921490595641446</v>
      </c>
      <c r="Q244" s="43"/>
      <c r="R244" s="44"/>
      <c r="S244" s="44"/>
      <c r="T244" s="45"/>
      <c r="U244" s="44"/>
      <c r="V244" s="43"/>
      <c r="W244" s="43"/>
      <c r="X244" s="43"/>
      <c r="Y244" s="43"/>
      <c r="Z244" s="43"/>
      <c r="AA244" s="43"/>
      <c r="AB244" s="46"/>
      <c r="AC244" s="46"/>
      <c r="AD244" s="46"/>
      <c r="AE244" s="46"/>
    </row>
    <row r="245" spans="1:31" ht="12.75">
      <c r="A245" s="16">
        <f>DATA!C251</f>
        <v>36728</v>
      </c>
      <c r="B245" s="53">
        <f>DATA!D251</f>
        <v>32.55</v>
      </c>
      <c r="C245" s="53">
        <f>DATA!E251</f>
        <v>33.05</v>
      </c>
      <c r="D245" s="53">
        <f>DATA!F251</f>
        <v>32.4</v>
      </c>
      <c r="E245" s="53">
        <f>DATA!G251</f>
        <v>32.88</v>
      </c>
      <c r="F245" s="55">
        <f>DATA!H251</f>
        <v>18415100</v>
      </c>
      <c r="G245" s="102">
        <f t="shared" si="43"/>
        <v>-0.4000000000000057</v>
      </c>
      <c r="H245" s="102">
        <f t="shared" si="44"/>
        <v>0.20000000000000284</v>
      </c>
      <c r="I245" s="18">
        <f t="shared" si="45"/>
        <v>0</v>
      </c>
      <c r="J245" s="18">
        <f t="shared" si="46"/>
        <v>0.20000000000000284</v>
      </c>
      <c r="K245" s="19">
        <f t="shared" si="47"/>
        <v>0.1061370259131989</v>
      </c>
      <c r="L245" s="19">
        <f t="shared" si="48"/>
        <v>1</v>
      </c>
      <c r="M245" s="19">
        <f t="shared" si="49"/>
        <v>0.10670572164201299</v>
      </c>
      <c r="N245" s="20">
        <f t="shared" si="40"/>
        <v>0.1061370259131989</v>
      </c>
      <c r="O245" s="20">
        <f t="shared" si="41"/>
        <v>0.10670572164201299</v>
      </c>
      <c r="P245" s="29">
        <f t="shared" si="42"/>
        <v>-0.0005686957288140865</v>
      </c>
      <c r="Q245" s="43"/>
      <c r="R245" s="44"/>
      <c r="S245" s="44"/>
      <c r="T245" s="45"/>
      <c r="U245" s="44"/>
      <c r="V245" s="43"/>
      <c r="W245" s="43"/>
      <c r="X245" s="43"/>
      <c r="Y245" s="43"/>
      <c r="Z245" s="43"/>
      <c r="AA245" s="43"/>
      <c r="AB245" s="46"/>
      <c r="AC245" s="46"/>
      <c r="AD245" s="46"/>
      <c r="AE245" s="46"/>
    </row>
    <row r="246" spans="1:31" ht="12.75">
      <c r="A246" s="16">
        <f>DATA!C252</f>
        <v>36729</v>
      </c>
      <c r="B246" s="53">
        <f>DATA!D252</f>
        <v>32.83</v>
      </c>
      <c r="C246" s="53">
        <f>DATA!E252</f>
        <v>32.83</v>
      </c>
      <c r="D246" s="53">
        <f>DATA!F252</f>
        <v>32.12</v>
      </c>
      <c r="E246" s="53">
        <f>DATA!G252</f>
        <v>32.52</v>
      </c>
      <c r="F246" s="55">
        <f>DATA!H252</f>
        <v>14593300</v>
      </c>
      <c r="G246" s="102">
        <f t="shared" si="43"/>
        <v>-0.21999999999999886</v>
      </c>
      <c r="H246" s="102">
        <f t="shared" si="44"/>
        <v>0.28000000000000114</v>
      </c>
      <c r="I246" s="18">
        <f t="shared" si="45"/>
        <v>0</v>
      </c>
      <c r="J246" s="18">
        <f t="shared" si="46"/>
        <v>0.28000000000000114</v>
      </c>
      <c r="K246" s="19">
        <f t="shared" si="47"/>
        <v>0.09286989767404905</v>
      </c>
      <c r="L246" s="19">
        <f t="shared" si="48"/>
        <v>1</v>
      </c>
      <c r="M246" s="19">
        <f t="shared" si="49"/>
        <v>0.1283675064367615</v>
      </c>
      <c r="N246" s="20">
        <f t="shared" si="40"/>
        <v>0.09286989767404905</v>
      </c>
      <c r="O246" s="20">
        <f t="shared" si="41"/>
        <v>0.1283675064367615</v>
      </c>
      <c r="P246" s="29">
        <f t="shared" si="42"/>
        <v>-0.03549760876271246</v>
      </c>
      <c r="Q246" s="43"/>
      <c r="R246" s="44"/>
      <c r="S246" s="44"/>
      <c r="T246" s="45"/>
      <c r="U246" s="44"/>
      <c r="V246" s="43"/>
      <c r="W246" s="43"/>
      <c r="X246" s="43"/>
      <c r="Y246" s="43"/>
      <c r="Z246" s="43"/>
      <c r="AA246" s="43"/>
      <c r="AB246" s="46"/>
      <c r="AC246" s="46"/>
      <c r="AD246" s="46"/>
      <c r="AE246" s="46"/>
    </row>
    <row r="247" spans="1:31" ht="12.75">
      <c r="A247" s="16">
        <f>DATA!C253</f>
        <v>36732</v>
      </c>
      <c r="B247" s="53">
        <f>DATA!D253</f>
        <v>32.67</v>
      </c>
      <c r="C247" s="53">
        <f>DATA!E253</f>
        <v>32.75</v>
      </c>
      <c r="D247" s="53">
        <f>DATA!F253</f>
        <v>32.02</v>
      </c>
      <c r="E247" s="53">
        <f>DATA!G253</f>
        <v>32.31</v>
      </c>
      <c r="F247" s="55">
        <f>DATA!H253</f>
        <v>20165900</v>
      </c>
      <c r="G247" s="102">
        <f t="shared" si="43"/>
        <v>-0.0799999999999983</v>
      </c>
      <c r="H247" s="102">
        <f t="shared" si="44"/>
        <v>0.09999999999999432</v>
      </c>
      <c r="I247" s="18">
        <f t="shared" si="45"/>
        <v>0</v>
      </c>
      <c r="J247" s="18">
        <f t="shared" si="46"/>
        <v>0.09999999999999432</v>
      </c>
      <c r="K247" s="19">
        <f t="shared" si="47"/>
        <v>0.08126116046479291</v>
      </c>
      <c r="L247" s="19">
        <f t="shared" si="48"/>
        <v>1</v>
      </c>
      <c r="M247" s="19">
        <f t="shared" si="49"/>
        <v>0.1248215681321656</v>
      </c>
      <c r="N247" s="20">
        <f t="shared" si="40"/>
        <v>0.08126116046479291</v>
      </c>
      <c r="O247" s="20">
        <f t="shared" si="41"/>
        <v>0.1248215681321656</v>
      </c>
      <c r="P247" s="29">
        <f t="shared" si="42"/>
        <v>-0.043560407667372694</v>
      </c>
      <c r="Q247" s="43"/>
      <c r="R247" s="44"/>
      <c r="S247" s="44"/>
      <c r="T247" s="45"/>
      <c r="U247" s="44"/>
      <c r="V247" s="43"/>
      <c r="W247" s="43"/>
      <c r="X247" s="43"/>
      <c r="Y247" s="43"/>
      <c r="Z247" s="43"/>
      <c r="AA247" s="43"/>
      <c r="AB247" s="46"/>
      <c r="AC247" s="46"/>
      <c r="AD247" s="46"/>
      <c r="AE247" s="46"/>
    </row>
    <row r="248" spans="1:31" ht="12.75">
      <c r="A248" s="16">
        <f>DATA!C254</f>
        <v>36733</v>
      </c>
      <c r="B248" s="53">
        <f>DATA!D254</f>
        <v>32.5</v>
      </c>
      <c r="C248" s="53">
        <f>DATA!E254</f>
        <v>32.9</v>
      </c>
      <c r="D248" s="53">
        <f>DATA!F254</f>
        <v>32.45</v>
      </c>
      <c r="E248" s="53">
        <f>DATA!G254</f>
        <v>32.8</v>
      </c>
      <c r="F248" s="55">
        <f>DATA!H254</f>
        <v>17306500</v>
      </c>
      <c r="G248" s="102">
        <f t="shared" si="43"/>
        <v>0.14999999999999858</v>
      </c>
      <c r="H248" s="102">
        <f t="shared" si="44"/>
        <v>-0.4299999999999997</v>
      </c>
      <c r="I248" s="18">
        <f t="shared" si="45"/>
        <v>0.14999999999999858</v>
      </c>
      <c r="J248" s="18">
        <f t="shared" si="46"/>
        <v>0</v>
      </c>
      <c r="K248" s="19">
        <f t="shared" si="47"/>
        <v>0.08985351540669362</v>
      </c>
      <c r="L248" s="19">
        <f t="shared" si="48"/>
        <v>1</v>
      </c>
      <c r="M248" s="19">
        <f t="shared" si="49"/>
        <v>0.1092188721156449</v>
      </c>
      <c r="N248" s="20">
        <f t="shared" si="40"/>
        <v>0.08985351540669362</v>
      </c>
      <c r="O248" s="20">
        <f t="shared" si="41"/>
        <v>0.1092188721156449</v>
      </c>
      <c r="P248" s="29">
        <f t="shared" si="42"/>
        <v>-0.019365356708951287</v>
      </c>
      <c r="Q248" s="43"/>
      <c r="R248" s="44"/>
      <c r="S248" s="44"/>
      <c r="T248" s="45"/>
      <c r="U248" s="44"/>
      <c r="V248" s="43"/>
      <c r="W248" s="43"/>
      <c r="X248" s="43"/>
      <c r="Y248" s="43"/>
      <c r="Z248" s="43"/>
      <c r="AA248" s="43"/>
      <c r="AB248" s="46"/>
      <c r="AC248" s="46"/>
      <c r="AD248" s="46"/>
      <c r="AE248" s="46"/>
    </row>
    <row r="249" spans="1:16" ht="12.75">
      <c r="A249" s="16">
        <f>DATA!C255</f>
        <v>36734</v>
      </c>
      <c r="B249" s="53">
        <f>DATA!D255</f>
        <v>33.3</v>
      </c>
      <c r="C249" s="53">
        <f>DATA!E255</f>
        <v>33.46</v>
      </c>
      <c r="D249" s="53">
        <f>DATA!F255</f>
        <v>32.35</v>
      </c>
      <c r="E249" s="53">
        <f>DATA!G255</f>
        <v>33.29</v>
      </c>
      <c r="F249" s="55">
        <f>DATA!H255</f>
        <v>22409300</v>
      </c>
      <c r="G249" s="102">
        <f>C249-C248</f>
        <v>0.5600000000000023</v>
      </c>
      <c r="H249" s="102">
        <f>D248-D249</f>
        <v>0.10000000000000142</v>
      </c>
      <c r="I249" s="18">
        <f>MAX(IF(G249&gt;=H249,G249,0),0)</f>
        <v>0.5600000000000023</v>
      </c>
      <c r="J249" s="18">
        <f>MAX(IF(H249&gt;G249,H249,0),0)</f>
        <v>0</v>
      </c>
      <c r="K249" s="19">
        <f>$AE$25*K248+(1-$AE$25)*$I249*IF($AE$7="yes",$F248,1)</f>
        <v>0.14862182598085721</v>
      </c>
      <c r="L249" s="19">
        <f>IF($AE$7="yes",$AE$25*L248+(1-$AE$25)*$F249,1)</f>
        <v>1</v>
      </c>
      <c r="M249" s="19">
        <f>$AE$25*M248+(1-$AE$25)*$J249*IF($AE$7="yes",$F248,1)</f>
        <v>0.0955665131011893</v>
      </c>
      <c r="N249" s="20">
        <f>K249/L249</f>
        <v>0.14862182598085721</v>
      </c>
      <c r="O249" s="20">
        <f>M249/L249</f>
        <v>0.0955665131011893</v>
      </c>
      <c r="P249" s="29">
        <f>N249-O249</f>
        <v>0.053055312879667915</v>
      </c>
    </row>
    <row r="250" spans="1:16" ht="12.75">
      <c r="A250" s="16">
        <f>DATA!C256</f>
        <v>36735</v>
      </c>
      <c r="B250" s="53">
        <f>DATA!D256</f>
        <v>33.35</v>
      </c>
      <c r="C250" s="53">
        <f>DATA!E256</f>
        <v>33.45</v>
      </c>
      <c r="D250" s="53">
        <f>DATA!F256</f>
        <v>32.97</v>
      </c>
      <c r="E250" s="53">
        <f>DATA!G256</f>
        <v>33.21</v>
      </c>
      <c r="F250" s="55">
        <f>DATA!H256</f>
        <v>16501300</v>
      </c>
      <c r="G250" s="102">
        <f>C250-C249</f>
        <v>-0.00999999999999801</v>
      </c>
      <c r="H250" s="102">
        <f>D249-D250</f>
        <v>-0.6199999999999974</v>
      </c>
      <c r="I250" s="18">
        <f>MAX(IF(G250&gt;=H250,G250,0),0)</f>
        <v>0</v>
      </c>
      <c r="J250" s="18">
        <f>MAX(IF(H250&gt;G250,H250,0),0)</f>
        <v>0</v>
      </c>
      <c r="K250" s="19">
        <f>$AE$25*K249+(1-$AE$25)*$I250*IF($AE$7="yes",$F249,1)</f>
        <v>0.13004409773325007</v>
      </c>
      <c r="L250" s="19">
        <f>IF($AE$7="yes",$AE$25*L249+(1-$AE$25)*$F250,1)</f>
        <v>1</v>
      </c>
      <c r="M250" s="19">
        <f>$AE$25*M249+(1-$AE$25)*$J250*IF($AE$7="yes",$F249,1)</f>
        <v>0.08362069896354063</v>
      </c>
      <c r="N250" s="20">
        <f>K250/L250</f>
        <v>0.13004409773325007</v>
      </c>
      <c r="O250" s="20">
        <f>M250/L250</f>
        <v>0.08362069896354063</v>
      </c>
      <c r="P250" s="29">
        <f>N250-O250</f>
        <v>0.04642339876970944</v>
      </c>
    </row>
    <row r="251" spans="1:16" ht="12.75">
      <c r="A251" s="16">
        <f>DATA!C257</f>
        <v>36736</v>
      </c>
      <c r="B251" s="53">
        <f>DATA!D257</f>
        <v>33.07</v>
      </c>
      <c r="C251" s="53">
        <f>DATA!E257</f>
        <v>33.25</v>
      </c>
      <c r="D251" s="53">
        <f>DATA!F257</f>
        <v>32.88</v>
      </c>
      <c r="E251" s="53">
        <f>DATA!G257</f>
        <v>33.25</v>
      </c>
      <c r="F251" s="55">
        <f>DATA!H257</f>
        <v>14087100</v>
      </c>
      <c r="G251" s="102">
        <f>C251-C250</f>
        <v>-0.20000000000000284</v>
      </c>
      <c r="H251" s="102">
        <f>D250-D251</f>
        <v>0.0899999999999963</v>
      </c>
      <c r="I251" s="18">
        <f>MAX(IF(G251&gt;=H251,G251,0),0)</f>
        <v>0</v>
      </c>
      <c r="J251" s="18">
        <f>MAX(IF(H251&gt;G251,H251,0),0)</f>
        <v>0.0899999999999963</v>
      </c>
      <c r="K251" s="19">
        <f>$AE$25*K250+(1-$AE$25)*$I251*IF($AE$7="yes",$F250,1)</f>
        <v>0.11378858551659381</v>
      </c>
      <c r="L251" s="19">
        <f>IF($AE$7="yes",$AE$25*L250+(1-$AE$25)*$F251,1)</f>
        <v>1</v>
      </c>
      <c r="M251" s="19">
        <f>$AE$25*M250+(1-$AE$25)*$J251*IF($AE$7="yes",$F250,1)</f>
        <v>0.08441811159309759</v>
      </c>
      <c r="N251" s="20">
        <f>K251/L251</f>
        <v>0.11378858551659381</v>
      </c>
      <c r="O251" s="20">
        <f>M251/L251</f>
        <v>0.08441811159309759</v>
      </c>
      <c r="P251" s="29">
        <f>N251-O251</f>
        <v>0.029370473923496218</v>
      </c>
    </row>
    <row r="252" spans="1:16" ht="12.75">
      <c r="A252" s="16">
        <f>DATA!C258</f>
        <v>36739</v>
      </c>
      <c r="B252" s="53">
        <f>DATA!D258</f>
        <v>32.65</v>
      </c>
      <c r="C252" s="53">
        <f>DATA!E258</f>
        <v>33.35</v>
      </c>
      <c r="D252" s="53">
        <f>DATA!F258</f>
        <v>32.65</v>
      </c>
      <c r="E252" s="53">
        <f>DATA!G258</f>
        <v>33.26</v>
      </c>
      <c r="F252" s="55">
        <f>DATA!H258</f>
        <v>13292400</v>
      </c>
      <c r="G252" s="102">
        <f>C252-C251</f>
        <v>0.10000000000000142</v>
      </c>
      <c r="H252" s="102">
        <f>D251-D252</f>
        <v>0.23000000000000398</v>
      </c>
      <c r="I252" s="18">
        <f>MAX(IF(G252&gt;=H252,G252,0),0)</f>
        <v>0</v>
      </c>
      <c r="J252" s="18">
        <f>MAX(IF(H252&gt;G252,H252,0),0)</f>
        <v>0.23000000000000398</v>
      </c>
      <c r="K252" s="19">
        <f>$AE$25*K251+(1-$AE$25)*$I252*IF($AE$7="yes",$F251,1)</f>
        <v>0.09956501232701959</v>
      </c>
      <c r="L252" s="19">
        <f>IF($AE$7="yes",$AE$25*L251+(1-$AE$25)*$F252,1)</f>
        <v>1</v>
      </c>
      <c r="M252" s="19">
        <f>$AE$25*M251+(1-$AE$25)*$J252*IF($AE$7="yes",$F251,1)</f>
        <v>0.1026158476439609</v>
      </c>
      <c r="N252" s="20">
        <f>K252/L252</f>
        <v>0.09956501232701959</v>
      </c>
      <c r="O252" s="20">
        <f>M252/L252</f>
        <v>0.1026158476439609</v>
      </c>
      <c r="P252" s="29">
        <f>N252-O252</f>
        <v>-0.0030508353169413083</v>
      </c>
    </row>
    <row r="253" spans="1:16" ht="12.75">
      <c r="A253" s="16">
        <f>DATA!C259</f>
        <v>36740</v>
      </c>
      <c r="B253" s="53">
        <f>DATA!D259</f>
        <v>33.2</v>
      </c>
      <c r="C253" s="53">
        <f>DATA!E259</f>
        <v>33.2</v>
      </c>
      <c r="D253" s="53">
        <f>DATA!F259</f>
        <v>32.8</v>
      </c>
      <c r="E253" s="53">
        <f>DATA!G259</f>
        <v>32.87</v>
      </c>
      <c r="F253" s="55">
        <f>DATA!H259</f>
        <v>15790500</v>
      </c>
      <c r="G253" s="102">
        <f>C253-C252</f>
        <v>-0.14999999999999858</v>
      </c>
      <c r="H253" s="102">
        <f>D252-D253</f>
        <v>-0.14999999999999858</v>
      </c>
      <c r="I253" s="18">
        <f>MAX(IF(G253&gt;=H253,G253,0),0)</f>
        <v>0</v>
      </c>
      <c r="J253" s="18">
        <f>MAX(IF(H253&gt;G253,H253,0),0)</f>
        <v>0</v>
      </c>
      <c r="K253" s="19">
        <f>$AE$25*K252+(1-$AE$25)*$I253*IF($AE$7="yes",$F252,1)</f>
        <v>0.08711938578614215</v>
      </c>
      <c r="L253" s="19">
        <f>IF($AE$7="yes",$AE$25*L252+(1-$AE$25)*$F253,1)</f>
        <v>1</v>
      </c>
      <c r="M253" s="19">
        <f>$AE$25*M252+(1-$AE$25)*$J253*IF($AE$7="yes",$F252,1)</f>
        <v>0.08978886668846578</v>
      </c>
      <c r="N253" s="20">
        <f>K253/L253</f>
        <v>0.08711938578614215</v>
      </c>
      <c r="O253" s="20">
        <f>M253/L253</f>
        <v>0.08978886668846578</v>
      </c>
      <c r="P253" s="29">
        <f>N253-O253</f>
        <v>-0.0026694809023236343</v>
      </c>
    </row>
    <row r="254" spans="1:16" ht="12.75">
      <c r="A254" s="16">
        <f>DATA!C260</f>
        <v>36741</v>
      </c>
      <c r="B254" s="53">
        <f>DATA!D260</f>
        <v>32.65</v>
      </c>
      <c r="C254" s="53">
        <f>DATA!E260</f>
        <v>32.95</v>
      </c>
      <c r="D254" s="53">
        <f>DATA!F260</f>
        <v>32.62</v>
      </c>
      <c r="E254" s="53">
        <f>DATA!G260</f>
        <v>32.88</v>
      </c>
      <c r="F254" s="55">
        <f>DATA!H260</f>
        <v>13320100</v>
      </c>
      <c r="G254" s="102">
        <f aca="true" t="shared" si="50" ref="G254:G317">C254-C253</f>
        <v>-0.25</v>
      </c>
      <c r="H254" s="102">
        <f aca="true" t="shared" si="51" ref="H254:H317">D253-D254</f>
        <v>0.17999999999999972</v>
      </c>
      <c r="I254" s="18">
        <f aca="true" t="shared" si="52" ref="I254:I317">MAX(IF(G254&gt;=H254,G254,0),0)</f>
        <v>0</v>
      </c>
      <c r="J254" s="18">
        <f aca="true" t="shared" si="53" ref="J254:J317">MAX(IF(H254&gt;G254,H254,0),0)</f>
        <v>0.17999999999999972</v>
      </c>
      <c r="K254" s="19">
        <f aca="true" t="shared" si="54" ref="K254:K317">$AE$25*K253+(1-$AE$25)*$I254*IF($AE$7="yes",$F253,1)</f>
        <v>0.07622946256287438</v>
      </c>
      <c r="L254" s="19">
        <f aca="true" t="shared" si="55" ref="L254:L317">IF($AE$7="yes",$AE$25*L253+(1-$AE$25)*$F254,1)</f>
        <v>1</v>
      </c>
      <c r="M254" s="19">
        <f aca="true" t="shared" si="56" ref="M254:M317">$AE$25*M253+(1-$AE$25)*$J254*IF($AE$7="yes",$F253,1)</f>
        <v>0.10106525835240752</v>
      </c>
      <c r="N254" s="20">
        <f aca="true" t="shared" si="57" ref="N254:N317">K254/L254</f>
        <v>0.07622946256287438</v>
      </c>
      <c r="O254" s="20">
        <f aca="true" t="shared" si="58" ref="O254:O317">M254/L254</f>
        <v>0.10106525835240752</v>
      </c>
      <c r="P254" s="29">
        <f aca="true" t="shared" si="59" ref="P254:P317">N254-O254</f>
        <v>-0.02483579578953314</v>
      </c>
    </row>
    <row r="255" spans="1:16" ht="12.75">
      <c r="A255" s="16">
        <f>DATA!C261</f>
        <v>36742</v>
      </c>
      <c r="B255" s="53">
        <f>DATA!D261</f>
        <v>32.85</v>
      </c>
      <c r="C255" s="53">
        <f>DATA!E261</f>
        <v>32.94</v>
      </c>
      <c r="D255" s="53">
        <f>DATA!F261</f>
        <v>32.19</v>
      </c>
      <c r="E255" s="53">
        <f>DATA!G261</f>
        <v>32.22</v>
      </c>
      <c r="F255" s="55">
        <f>DATA!H261</f>
        <v>19942200</v>
      </c>
      <c r="G255" s="102">
        <f t="shared" si="50"/>
        <v>-0.010000000000005116</v>
      </c>
      <c r="H255" s="102">
        <f t="shared" si="51"/>
        <v>0.4299999999999997</v>
      </c>
      <c r="I255" s="18">
        <f t="shared" si="52"/>
        <v>0</v>
      </c>
      <c r="J255" s="18">
        <f t="shared" si="53"/>
        <v>0.4299999999999997</v>
      </c>
      <c r="K255" s="19">
        <f t="shared" si="54"/>
        <v>0.06670077974251509</v>
      </c>
      <c r="L255" s="19">
        <f t="shared" si="55"/>
        <v>1</v>
      </c>
      <c r="M255" s="19">
        <f t="shared" si="56"/>
        <v>0.14218210105835655</v>
      </c>
      <c r="N255" s="20">
        <f t="shared" si="57"/>
        <v>0.06670077974251509</v>
      </c>
      <c r="O255" s="20">
        <f t="shared" si="58"/>
        <v>0.14218210105835655</v>
      </c>
      <c r="P255" s="29">
        <f t="shared" si="59"/>
        <v>-0.07548132131584145</v>
      </c>
    </row>
    <row r="256" spans="1:16" ht="12.75">
      <c r="A256" s="16">
        <f>DATA!C262</f>
        <v>36743</v>
      </c>
      <c r="B256" s="53">
        <f>DATA!D262</f>
        <v>31.8</v>
      </c>
      <c r="C256" s="53">
        <f>DATA!E262</f>
        <v>31.96</v>
      </c>
      <c r="D256" s="53">
        <f>DATA!F262</f>
        <v>31.42</v>
      </c>
      <c r="E256" s="53">
        <f>DATA!G262</f>
        <v>31.52</v>
      </c>
      <c r="F256" s="55">
        <f>DATA!H262</f>
        <v>24647400</v>
      </c>
      <c r="G256" s="102">
        <f t="shared" si="50"/>
        <v>-0.9799999999999969</v>
      </c>
      <c r="H256" s="102">
        <f t="shared" si="51"/>
        <v>0.769999999999996</v>
      </c>
      <c r="I256" s="18">
        <f t="shared" si="52"/>
        <v>0</v>
      </c>
      <c r="J256" s="18">
        <f t="shared" si="53"/>
        <v>0.769999999999996</v>
      </c>
      <c r="K256" s="19">
        <f t="shared" si="54"/>
        <v>0.058363182274700706</v>
      </c>
      <c r="L256" s="19">
        <f t="shared" si="55"/>
        <v>1</v>
      </c>
      <c r="M256" s="19">
        <f t="shared" si="56"/>
        <v>0.22065933842606147</v>
      </c>
      <c r="N256" s="20">
        <f t="shared" si="57"/>
        <v>0.058363182274700706</v>
      </c>
      <c r="O256" s="20">
        <f t="shared" si="58"/>
        <v>0.22065933842606147</v>
      </c>
      <c r="P256" s="29">
        <f t="shared" si="59"/>
        <v>-0.16229615615136078</v>
      </c>
    </row>
    <row r="257" spans="1:16" ht="12.75">
      <c r="A257" s="16">
        <f>DATA!C263</f>
        <v>36746</v>
      </c>
      <c r="B257" s="53">
        <f>DATA!D263</f>
        <v>31.53</v>
      </c>
      <c r="C257" s="53">
        <f>DATA!E263</f>
        <v>32.05</v>
      </c>
      <c r="D257" s="53">
        <f>DATA!F263</f>
        <v>31.49</v>
      </c>
      <c r="E257" s="53">
        <f>DATA!G263</f>
        <v>31.85</v>
      </c>
      <c r="F257" s="55">
        <f>DATA!H263</f>
        <v>16011200</v>
      </c>
      <c r="G257" s="102">
        <f t="shared" si="50"/>
        <v>0.0899999999999963</v>
      </c>
      <c r="H257" s="102">
        <f t="shared" si="51"/>
        <v>-0.06999999999999673</v>
      </c>
      <c r="I257" s="18">
        <f t="shared" si="52"/>
        <v>0.0899999999999963</v>
      </c>
      <c r="J257" s="18">
        <f t="shared" si="53"/>
        <v>0</v>
      </c>
      <c r="K257" s="19">
        <f t="shared" si="54"/>
        <v>0.062317784490362654</v>
      </c>
      <c r="L257" s="19">
        <f t="shared" si="55"/>
        <v>1</v>
      </c>
      <c r="M257" s="19">
        <f t="shared" si="56"/>
        <v>0.19307692112280378</v>
      </c>
      <c r="N257" s="20">
        <f t="shared" si="57"/>
        <v>0.062317784490362654</v>
      </c>
      <c r="O257" s="20">
        <f t="shared" si="58"/>
        <v>0.19307692112280378</v>
      </c>
      <c r="P257" s="29">
        <f t="shared" si="59"/>
        <v>-0.13075913663244113</v>
      </c>
    </row>
    <row r="258" spans="1:16" ht="12.75">
      <c r="A258" s="16">
        <f>DATA!C264</f>
        <v>36747</v>
      </c>
      <c r="B258" s="53">
        <f>DATA!D264</f>
        <v>31.9</v>
      </c>
      <c r="C258" s="53">
        <f>DATA!E264</f>
        <v>32.1</v>
      </c>
      <c r="D258" s="53">
        <f>DATA!F264</f>
        <v>31.75</v>
      </c>
      <c r="E258" s="53">
        <f>DATA!G264</f>
        <v>32.09</v>
      </c>
      <c r="F258" s="55">
        <f>DATA!H264</f>
        <v>13732800</v>
      </c>
      <c r="G258" s="102">
        <f t="shared" si="50"/>
        <v>0.05000000000000426</v>
      </c>
      <c r="H258" s="102">
        <f t="shared" si="51"/>
        <v>-0.26000000000000156</v>
      </c>
      <c r="I258" s="18">
        <f t="shared" si="52"/>
        <v>0.05000000000000426</v>
      </c>
      <c r="J258" s="18">
        <f t="shared" si="53"/>
        <v>0</v>
      </c>
      <c r="K258" s="19">
        <f t="shared" si="54"/>
        <v>0.06077806142906786</v>
      </c>
      <c r="L258" s="19">
        <f t="shared" si="55"/>
        <v>1</v>
      </c>
      <c r="M258" s="19">
        <f t="shared" si="56"/>
        <v>0.1689423059824533</v>
      </c>
      <c r="N258" s="20">
        <f t="shared" si="57"/>
        <v>0.06077806142906786</v>
      </c>
      <c r="O258" s="20">
        <f t="shared" si="58"/>
        <v>0.1689423059824533</v>
      </c>
      <c r="P258" s="29">
        <f t="shared" si="59"/>
        <v>-0.10816424455338544</v>
      </c>
    </row>
    <row r="259" spans="1:16" ht="12.75">
      <c r="A259" s="16">
        <f>DATA!C265</f>
        <v>36748</v>
      </c>
      <c r="B259" s="53">
        <f>DATA!D265</f>
        <v>31.9</v>
      </c>
      <c r="C259" s="53">
        <f>DATA!E265</f>
        <v>32.24</v>
      </c>
      <c r="D259" s="53">
        <f>DATA!F265</f>
        <v>31.75</v>
      </c>
      <c r="E259" s="53">
        <f>DATA!G265</f>
        <v>32.2</v>
      </c>
      <c r="F259" s="55">
        <f>DATA!H265</f>
        <v>13706400</v>
      </c>
      <c r="G259" s="102">
        <f t="shared" si="50"/>
        <v>0.14000000000000057</v>
      </c>
      <c r="H259" s="102">
        <f t="shared" si="51"/>
        <v>0</v>
      </c>
      <c r="I259" s="18">
        <f t="shared" si="52"/>
        <v>0.14000000000000057</v>
      </c>
      <c r="J259" s="18">
        <f t="shared" si="53"/>
        <v>0</v>
      </c>
      <c r="K259" s="19">
        <f t="shared" si="54"/>
        <v>0.07068080375043445</v>
      </c>
      <c r="L259" s="19">
        <f t="shared" si="55"/>
        <v>1</v>
      </c>
      <c r="M259" s="19">
        <f t="shared" si="56"/>
        <v>0.14782451773464664</v>
      </c>
      <c r="N259" s="20">
        <f t="shared" si="57"/>
        <v>0.07068080375043445</v>
      </c>
      <c r="O259" s="20">
        <f t="shared" si="58"/>
        <v>0.14782451773464664</v>
      </c>
      <c r="P259" s="29">
        <f t="shared" si="59"/>
        <v>-0.07714371398421219</v>
      </c>
    </row>
    <row r="260" spans="1:16" ht="12.75">
      <c r="A260" s="16">
        <f>DATA!C266</f>
        <v>36749</v>
      </c>
      <c r="B260" s="53">
        <f>DATA!D266</f>
        <v>31.98</v>
      </c>
      <c r="C260" s="53">
        <f>DATA!E266</f>
        <v>32.03</v>
      </c>
      <c r="D260" s="53">
        <f>DATA!F266</f>
        <v>31.6</v>
      </c>
      <c r="E260" s="53">
        <f>DATA!G266</f>
        <v>31.61</v>
      </c>
      <c r="F260" s="55">
        <f>DATA!H266</f>
        <v>14707900</v>
      </c>
      <c r="G260" s="102">
        <f t="shared" si="50"/>
        <v>-0.21000000000000085</v>
      </c>
      <c r="H260" s="102">
        <f t="shared" si="51"/>
        <v>0.14999999999999858</v>
      </c>
      <c r="I260" s="18">
        <f t="shared" si="52"/>
        <v>0</v>
      </c>
      <c r="J260" s="18">
        <f t="shared" si="53"/>
        <v>0.14999999999999858</v>
      </c>
      <c r="K260" s="19">
        <f t="shared" si="54"/>
        <v>0.061845703281630145</v>
      </c>
      <c r="L260" s="19">
        <f t="shared" si="55"/>
        <v>1</v>
      </c>
      <c r="M260" s="19">
        <f t="shared" si="56"/>
        <v>0.14809645301781563</v>
      </c>
      <c r="N260" s="20">
        <f t="shared" si="57"/>
        <v>0.061845703281630145</v>
      </c>
      <c r="O260" s="20">
        <f t="shared" si="58"/>
        <v>0.14809645301781563</v>
      </c>
      <c r="P260" s="29">
        <f t="shared" si="59"/>
        <v>-0.08625074973618549</v>
      </c>
    </row>
    <row r="261" spans="1:16" ht="12.75">
      <c r="A261" s="16">
        <f>DATA!C267</f>
        <v>36750</v>
      </c>
      <c r="B261" s="53">
        <f>DATA!D267</f>
        <v>31.7</v>
      </c>
      <c r="C261" s="53">
        <f>DATA!E267</f>
        <v>31.94</v>
      </c>
      <c r="D261" s="53">
        <f>DATA!F267</f>
        <v>31.5</v>
      </c>
      <c r="E261" s="53">
        <f>DATA!G267</f>
        <v>31.89</v>
      </c>
      <c r="F261" s="55">
        <f>DATA!H267</f>
        <v>16281700</v>
      </c>
      <c r="G261" s="102">
        <f t="shared" si="50"/>
        <v>-0.08999999999999986</v>
      </c>
      <c r="H261" s="102">
        <f t="shared" si="51"/>
        <v>0.10000000000000142</v>
      </c>
      <c r="I261" s="18">
        <f t="shared" si="52"/>
        <v>0</v>
      </c>
      <c r="J261" s="18">
        <f t="shared" si="53"/>
        <v>0.10000000000000142</v>
      </c>
      <c r="K261" s="19">
        <f t="shared" si="54"/>
        <v>0.05411499037142638</v>
      </c>
      <c r="L261" s="19">
        <f t="shared" si="55"/>
        <v>1</v>
      </c>
      <c r="M261" s="19">
        <f t="shared" si="56"/>
        <v>0.14208439639058884</v>
      </c>
      <c r="N261" s="20">
        <f t="shared" si="57"/>
        <v>0.05411499037142638</v>
      </c>
      <c r="O261" s="20">
        <f t="shared" si="58"/>
        <v>0.14208439639058884</v>
      </c>
      <c r="P261" s="29">
        <f t="shared" si="59"/>
        <v>-0.08796940601916246</v>
      </c>
    </row>
    <row r="262" spans="1:16" ht="12.75">
      <c r="A262" s="16">
        <f>DATA!C268</f>
        <v>36753</v>
      </c>
      <c r="B262" s="53">
        <f>DATA!D268</f>
        <v>31.87</v>
      </c>
      <c r="C262" s="53">
        <f>DATA!E268</f>
        <v>32.3</v>
      </c>
      <c r="D262" s="53">
        <f>DATA!F268</f>
        <v>31.82</v>
      </c>
      <c r="E262" s="53">
        <f>DATA!G268</f>
        <v>32.3</v>
      </c>
      <c r="F262" s="55">
        <f>DATA!H268</f>
        <v>14146600</v>
      </c>
      <c r="G262" s="102">
        <f t="shared" si="50"/>
        <v>0.3599999999999959</v>
      </c>
      <c r="H262" s="102">
        <f t="shared" si="51"/>
        <v>-0.3200000000000003</v>
      </c>
      <c r="I262" s="18">
        <f t="shared" si="52"/>
        <v>0.3599999999999959</v>
      </c>
      <c r="J262" s="18">
        <f t="shared" si="53"/>
        <v>0</v>
      </c>
      <c r="K262" s="19">
        <f t="shared" si="54"/>
        <v>0.09235061657499757</v>
      </c>
      <c r="L262" s="19">
        <f t="shared" si="55"/>
        <v>1</v>
      </c>
      <c r="M262" s="19">
        <f t="shared" si="56"/>
        <v>0.12432384684176523</v>
      </c>
      <c r="N262" s="20">
        <f t="shared" si="57"/>
        <v>0.09235061657499757</v>
      </c>
      <c r="O262" s="20">
        <f t="shared" si="58"/>
        <v>0.12432384684176523</v>
      </c>
      <c r="P262" s="29">
        <f t="shared" si="59"/>
        <v>-0.031973230266767655</v>
      </c>
    </row>
    <row r="263" spans="1:16" ht="12.75">
      <c r="A263" s="16">
        <f>DATA!C269</f>
        <v>36754</v>
      </c>
      <c r="B263" s="53">
        <f>DATA!D269</f>
        <v>32.31</v>
      </c>
      <c r="C263" s="53">
        <f>DATA!E269</f>
        <v>32.45</v>
      </c>
      <c r="D263" s="53">
        <f>DATA!F269</f>
        <v>32.05</v>
      </c>
      <c r="E263" s="53">
        <f>DATA!G269</f>
        <v>32.14</v>
      </c>
      <c r="F263" s="55">
        <f>DATA!H269</f>
        <v>14041800</v>
      </c>
      <c r="G263" s="102">
        <f t="shared" si="50"/>
        <v>0.15000000000000568</v>
      </c>
      <c r="H263" s="102">
        <f t="shared" si="51"/>
        <v>-0.22999999999999687</v>
      </c>
      <c r="I263" s="18">
        <f t="shared" si="52"/>
        <v>0.15000000000000568</v>
      </c>
      <c r="J263" s="18">
        <f t="shared" si="53"/>
        <v>0</v>
      </c>
      <c r="K263" s="19">
        <f t="shared" si="54"/>
        <v>0.09955678950312359</v>
      </c>
      <c r="L263" s="19">
        <f t="shared" si="55"/>
        <v>1</v>
      </c>
      <c r="M263" s="19">
        <f t="shared" si="56"/>
        <v>0.10878336598654458</v>
      </c>
      <c r="N263" s="20">
        <f t="shared" si="57"/>
        <v>0.09955678950312359</v>
      </c>
      <c r="O263" s="20">
        <f t="shared" si="58"/>
        <v>0.10878336598654458</v>
      </c>
      <c r="P263" s="29">
        <f t="shared" si="59"/>
        <v>-0.009226576483420984</v>
      </c>
    </row>
    <row r="264" spans="1:16" ht="12.75">
      <c r="A264" s="16">
        <f>DATA!C270</f>
        <v>36755</v>
      </c>
      <c r="B264" s="53">
        <f>DATA!D270</f>
        <v>32.1</v>
      </c>
      <c r="C264" s="53">
        <f>DATA!E270</f>
        <v>32.78</v>
      </c>
      <c r="D264" s="53">
        <f>DATA!F270</f>
        <v>32.01</v>
      </c>
      <c r="E264" s="53">
        <f>DATA!G270</f>
        <v>32.78</v>
      </c>
      <c r="F264" s="55">
        <f>DATA!H270</f>
        <v>17800500</v>
      </c>
      <c r="G264" s="102">
        <f t="shared" si="50"/>
        <v>0.3299999999999983</v>
      </c>
      <c r="H264" s="102">
        <f t="shared" si="51"/>
        <v>0.03999999999999915</v>
      </c>
      <c r="I264" s="18">
        <f t="shared" si="52"/>
        <v>0.3299999999999983</v>
      </c>
      <c r="J264" s="18">
        <f t="shared" si="53"/>
        <v>0</v>
      </c>
      <c r="K264" s="19">
        <f t="shared" si="54"/>
        <v>0.12836219081523292</v>
      </c>
      <c r="L264" s="19">
        <f t="shared" si="55"/>
        <v>1</v>
      </c>
      <c r="M264" s="19">
        <f t="shared" si="56"/>
        <v>0.0951854452382265</v>
      </c>
      <c r="N264" s="20">
        <f t="shared" si="57"/>
        <v>0.12836219081523292</v>
      </c>
      <c r="O264" s="20">
        <f t="shared" si="58"/>
        <v>0.0951854452382265</v>
      </c>
      <c r="P264" s="29">
        <f t="shared" si="59"/>
        <v>0.03317674557700642</v>
      </c>
    </row>
    <row r="265" spans="1:16" ht="12.75">
      <c r="A265" s="16">
        <f>DATA!C271</f>
        <v>36756</v>
      </c>
      <c r="B265" s="53">
        <f>DATA!D271</f>
        <v>32.63</v>
      </c>
      <c r="C265" s="53">
        <f>DATA!E271</f>
        <v>32.74</v>
      </c>
      <c r="D265" s="53">
        <f>DATA!F271</f>
        <v>32.33</v>
      </c>
      <c r="E265" s="53">
        <f>DATA!G271</f>
        <v>32.71</v>
      </c>
      <c r="F265" s="55">
        <f>DATA!H271</f>
        <v>13998500</v>
      </c>
      <c r="G265" s="102">
        <f t="shared" si="50"/>
        <v>-0.03999999999999915</v>
      </c>
      <c r="H265" s="102">
        <f t="shared" si="51"/>
        <v>-0.3200000000000003</v>
      </c>
      <c r="I265" s="18">
        <f t="shared" si="52"/>
        <v>0</v>
      </c>
      <c r="J265" s="18">
        <f t="shared" si="53"/>
        <v>0</v>
      </c>
      <c r="K265" s="19">
        <f t="shared" si="54"/>
        <v>0.11231691696332881</v>
      </c>
      <c r="L265" s="19">
        <f t="shared" si="55"/>
        <v>1</v>
      </c>
      <c r="M265" s="19">
        <f t="shared" si="56"/>
        <v>0.08328726458344819</v>
      </c>
      <c r="N265" s="20">
        <f t="shared" si="57"/>
        <v>0.11231691696332881</v>
      </c>
      <c r="O265" s="20">
        <f t="shared" si="58"/>
        <v>0.08328726458344819</v>
      </c>
      <c r="P265" s="29">
        <f t="shared" si="59"/>
        <v>0.029029652379880616</v>
      </c>
    </row>
    <row r="266" spans="1:16" ht="12.75">
      <c r="A266" s="16">
        <f>DATA!C272</f>
        <v>36757</v>
      </c>
      <c r="B266" s="53">
        <f>DATA!D272</f>
        <v>32.66</v>
      </c>
      <c r="C266" s="53">
        <f>DATA!E272</f>
        <v>32.8</v>
      </c>
      <c r="D266" s="53">
        <f>DATA!F272</f>
        <v>32.49</v>
      </c>
      <c r="E266" s="53">
        <f>DATA!G272</f>
        <v>32.65</v>
      </c>
      <c r="F266" s="55">
        <f>DATA!H272</f>
        <v>16269200</v>
      </c>
      <c r="G266" s="102">
        <f t="shared" si="50"/>
        <v>0.05999999999999517</v>
      </c>
      <c r="H266" s="102">
        <f t="shared" si="51"/>
        <v>-0.1600000000000037</v>
      </c>
      <c r="I266" s="18">
        <f t="shared" si="52"/>
        <v>0.05999999999999517</v>
      </c>
      <c r="J266" s="18">
        <f t="shared" si="53"/>
        <v>0</v>
      </c>
      <c r="K266" s="19">
        <f t="shared" si="54"/>
        <v>0.1057773023429121</v>
      </c>
      <c r="L266" s="19">
        <f t="shared" si="55"/>
        <v>1</v>
      </c>
      <c r="M266" s="19">
        <f t="shared" si="56"/>
        <v>0.07287635651051717</v>
      </c>
      <c r="N266" s="20">
        <f t="shared" si="57"/>
        <v>0.1057773023429121</v>
      </c>
      <c r="O266" s="20">
        <f t="shared" si="58"/>
        <v>0.07287635651051717</v>
      </c>
      <c r="P266" s="29">
        <f t="shared" si="59"/>
        <v>0.03290094583239493</v>
      </c>
    </row>
    <row r="267" spans="1:16" ht="12.75">
      <c r="A267" s="16">
        <f>DATA!C273</f>
        <v>36760</v>
      </c>
      <c r="B267" s="53">
        <f>DATA!D273</f>
        <v>32.68</v>
      </c>
      <c r="C267" s="53">
        <f>DATA!E273</f>
        <v>32.74</v>
      </c>
      <c r="D267" s="53">
        <f>DATA!F273</f>
        <v>32.46</v>
      </c>
      <c r="E267" s="53">
        <f>DATA!G273</f>
        <v>32.51</v>
      </c>
      <c r="F267" s="55">
        <f>DATA!H273</f>
        <v>13402200</v>
      </c>
      <c r="G267" s="102">
        <f t="shared" si="50"/>
        <v>-0.05999999999999517</v>
      </c>
      <c r="H267" s="102">
        <f t="shared" si="51"/>
        <v>0.030000000000001137</v>
      </c>
      <c r="I267" s="18">
        <f t="shared" si="52"/>
        <v>0</v>
      </c>
      <c r="J267" s="18">
        <f t="shared" si="53"/>
        <v>0.030000000000001137</v>
      </c>
      <c r="K267" s="19">
        <f t="shared" si="54"/>
        <v>0.0925551395500481</v>
      </c>
      <c r="L267" s="19">
        <f t="shared" si="55"/>
        <v>1</v>
      </c>
      <c r="M267" s="19">
        <f t="shared" si="56"/>
        <v>0.06751681194670267</v>
      </c>
      <c r="N267" s="20">
        <f t="shared" si="57"/>
        <v>0.0925551395500481</v>
      </c>
      <c r="O267" s="20">
        <f t="shared" si="58"/>
        <v>0.06751681194670267</v>
      </c>
      <c r="P267" s="29">
        <f t="shared" si="59"/>
        <v>0.02503832760334543</v>
      </c>
    </row>
    <row r="268" spans="1:16" ht="12.75">
      <c r="A268" s="16">
        <f>DATA!C274</f>
        <v>36761</v>
      </c>
      <c r="B268" s="53">
        <f>DATA!D274</f>
        <v>32.7</v>
      </c>
      <c r="C268" s="53">
        <f>DATA!E274</f>
        <v>32.75</v>
      </c>
      <c r="D268" s="53">
        <f>DATA!F274</f>
        <v>32.41</v>
      </c>
      <c r="E268" s="53">
        <f>DATA!G274</f>
        <v>32.63</v>
      </c>
      <c r="F268" s="55">
        <f>DATA!H274</f>
        <v>15862300</v>
      </c>
      <c r="G268" s="102">
        <f t="shared" si="50"/>
        <v>0.00999999999999801</v>
      </c>
      <c r="H268" s="102">
        <f t="shared" si="51"/>
        <v>0.05000000000000426</v>
      </c>
      <c r="I268" s="18">
        <f t="shared" si="52"/>
        <v>0</v>
      </c>
      <c r="J268" s="18">
        <f t="shared" si="53"/>
        <v>0.05000000000000426</v>
      </c>
      <c r="K268" s="19">
        <f t="shared" si="54"/>
        <v>0.08098574710629208</v>
      </c>
      <c r="L268" s="19">
        <f t="shared" si="55"/>
        <v>1</v>
      </c>
      <c r="M268" s="19">
        <f t="shared" si="56"/>
        <v>0.06532721045336537</v>
      </c>
      <c r="N268" s="20">
        <f t="shared" si="57"/>
        <v>0.08098574710629208</v>
      </c>
      <c r="O268" s="20">
        <f t="shared" si="58"/>
        <v>0.06532721045336537</v>
      </c>
      <c r="P268" s="29">
        <f t="shared" si="59"/>
        <v>0.015658536652926713</v>
      </c>
    </row>
    <row r="269" spans="1:16" ht="12.75">
      <c r="A269" s="16">
        <f>DATA!C275</f>
        <v>36762</v>
      </c>
      <c r="B269" s="53">
        <f>DATA!D275</f>
        <v>32.52</v>
      </c>
      <c r="C269" s="53">
        <f>DATA!E275</f>
        <v>32.99</v>
      </c>
      <c r="D269" s="53">
        <f>DATA!F275</f>
        <v>32.42</v>
      </c>
      <c r="E269" s="53">
        <f>DATA!G275</f>
        <v>32.79</v>
      </c>
      <c r="F269" s="55">
        <f>DATA!H275</f>
        <v>15740300</v>
      </c>
      <c r="G269" s="102">
        <f t="shared" si="50"/>
        <v>0.240000000000002</v>
      </c>
      <c r="H269" s="102">
        <f t="shared" si="51"/>
        <v>-0.010000000000005116</v>
      </c>
      <c r="I269" s="18">
        <f t="shared" si="52"/>
        <v>0.240000000000002</v>
      </c>
      <c r="J269" s="18">
        <f t="shared" si="53"/>
        <v>0</v>
      </c>
      <c r="K269" s="19">
        <f t="shared" si="54"/>
        <v>0.10086252871800583</v>
      </c>
      <c r="L269" s="19">
        <f t="shared" si="55"/>
        <v>1</v>
      </c>
      <c r="M269" s="19">
        <f t="shared" si="56"/>
        <v>0.0571613091466947</v>
      </c>
      <c r="N269" s="20">
        <f t="shared" si="57"/>
        <v>0.10086252871800583</v>
      </c>
      <c r="O269" s="20">
        <f t="shared" si="58"/>
        <v>0.0571613091466947</v>
      </c>
      <c r="P269" s="29">
        <f t="shared" si="59"/>
        <v>0.04370121957131113</v>
      </c>
    </row>
    <row r="270" spans="1:16" ht="12.75">
      <c r="A270" s="16">
        <f>DATA!C276</f>
        <v>36763</v>
      </c>
      <c r="B270" s="53">
        <f>DATA!D276</f>
        <v>32.75</v>
      </c>
      <c r="C270" s="53">
        <f>DATA!E276</f>
        <v>32.9</v>
      </c>
      <c r="D270" s="53">
        <f>DATA!F276</f>
        <v>32.64</v>
      </c>
      <c r="E270" s="53">
        <f>DATA!G276</f>
        <v>32.79</v>
      </c>
      <c r="F270" s="55">
        <f>DATA!H276</f>
        <v>9121000</v>
      </c>
      <c r="G270" s="102">
        <f t="shared" si="50"/>
        <v>-0.09000000000000341</v>
      </c>
      <c r="H270" s="102">
        <f t="shared" si="51"/>
        <v>-0.21999999999999886</v>
      </c>
      <c r="I270" s="18">
        <f t="shared" si="52"/>
        <v>0</v>
      </c>
      <c r="J270" s="18">
        <f t="shared" si="53"/>
        <v>0</v>
      </c>
      <c r="K270" s="19">
        <f t="shared" si="54"/>
        <v>0.0882547126282551</v>
      </c>
      <c r="L270" s="19">
        <f t="shared" si="55"/>
        <v>1</v>
      </c>
      <c r="M270" s="19">
        <f t="shared" si="56"/>
        <v>0.05001614550335786</v>
      </c>
      <c r="N270" s="20">
        <f t="shared" si="57"/>
        <v>0.0882547126282551</v>
      </c>
      <c r="O270" s="20">
        <f t="shared" si="58"/>
        <v>0.05001614550335786</v>
      </c>
      <c r="P270" s="29">
        <f t="shared" si="59"/>
        <v>0.03823856712489724</v>
      </c>
    </row>
    <row r="271" spans="1:16" ht="12.75">
      <c r="A271" s="16">
        <f>DATA!C277</f>
        <v>36764</v>
      </c>
      <c r="B271" s="53">
        <f>DATA!D277</f>
        <v>32.75</v>
      </c>
      <c r="C271" s="53">
        <f>DATA!E277</f>
        <v>32.86</v>
      </c>
      <c r="D271" s="53">
        <f>DATA!F277</f>
        <v>32.65</v>
      </c>
      <c r="E271" s="53">
        <f>DATA!G277</f>
        <v>32.77</v>
      </c>
      <c r="F271" s="55">
        <f>DATA!H277</f>
        <v>7876200</v>
      </c>
      <c r="G271" s="102">
        <f t="shared" si="50"/>
        <v>-0.03999999999999915</v>
      </c>
      <c r="H271" s="102">
        <f t="shared" si="51"/>
        <v>-0.00999999999999801</v>
      </c>
      <c r="I271" s="18">
        <f t="shared" si="52"/>
        <v>0</v>
      </c>
      <c r="J271" s="18">
        <f t="shared" si="53"/>
        <v>0</v>
      </c>
      <c r="K271" s="19">
        <f t="shared" si="54"/>
        <v>0.07722287354972321</v>
      </c>
      <c r="L271" s="19">
        <f t="shared" si="55"/>
        <v>1</v>
      </c>
      <c r="M271" s="19">
        <f t="shared" si="56"/>
        <v>0.04376412731543813</v>
      </c>
      <c r="N271" s="20">
        <f t="shared" si="57"/>
        <v>0.07722287354972321</v>
      </c>
      <c r="O271" s="20">
        <f t="shared" si="58"/>
        <v>0.04376412731543813</v>
      </c>
      <c r="P271" s="29">
        <f t="shared" si="59"/>
        <v>0.03345874623428508</v>
      </c>
    </row>
    <row r="272" spans="1:16" ht="12.75">
      <c r="A272" s="16">
        <f>DATA!C278</f>
        <v>36767</v>
      </c>
      <c r="B272" s="53">
        <f>DATA!D278</f>
        <v>32.63</v>
      </c>
      <c r="C272" s="53">
        <f>DATA!E278</f>
        <v>32.75</v>
      </c>
      <c r="D272" s="53">
        <f>DATA!F278</f>
        <v>32.55</v>
      </c>
      <c r="E272" s="53">
        <f>DATA!G278</f>
        <v>32.57</v>
      </c>
      <c r="F272" s="55">
        <f>DATA!H278</f>
        <v>9376100</v>
      </c>
      <c r="G272" s="102">
        <f t="shared" si="50"/>
        <v>-0.10999999999999943</v>
      </c>
      <c r="H272" s="102">
        <f t="shared" si="51"/>
        <v>0.10000000000000142</v>
      </c>
      <c r="I272" s="18">
        <f t="shared" si="52"/>
        <v>0</v>
      </c>
      <c r="J272" s="18">
        <f t="shared" si="53"/>
        <v>0.10000000000000142</v>
      </c>
      <c r="K272" s="19">
        <f t="shared" si="54"/>
        <v>0.0675700143560078</v>
      </c>
      <c r="L272" s="19">
        <f t="shared" si="55"/>
        <v>1</v>
      </c>
      <c r="M272" s="19">
        <f t="shared" si="56"/>
        <v>0.05079361140100854</v>
      </c>
      <c r="N272" s="20">
        <f t="shared" si="57"/>
        <v>0.0675700143560078</v>
      </c>
      <c r="O272" s="20">
        <f t="shared" si="58"/>
        <v>0.05079361140100854</v>
      </c>
      <c r="P272" s="29">
        <f t="shared" si="59"/>
        <v>0.016776402954999263</v>
      </c>
    </row>
    <row r="273" spans="1:16" ht="12.75">
      <c r="A273" s="16">
        <f>DATA!C279</f>
        <v>36768</v>
      </c>
      <c r="B273" s="53">
        <f>DATA!D279</f>
        <v>32.49</v>
      </c>
      <c r="C273" s="53">
        <f>DATA!E279</f>
        <v>32.81</v>
      </c>
      <c r="D273" s="53">
        <f>DATA!F279</f>
        <v>32.31</v>
      </c>
      <c r="E273" s="53">
        <f>DATA!G279</f>
        <v>32.79</v>
      </c>
      <c r="F273" s="55">
        <f>DATA!H279</f>
        <v>16618400</v>
      </c>
      <c r="G273" s="102">
        <f t="shared" si="50"/>
        <v>0.060000000000002274</v>
      </c>
      <c r="H273" s="102">
        <f t="shared" si="51"/>
        <v>0.23999999999999488</v>
      </c>
      <c r="I273" s="18">
        <f t="shared" si="52"/>
        <v>0</v>
      </c>
      <c r="J273" s="18">
        <f t="shared" si="53"/>
        <v>0.23999999999999488</v>
      </c>
      <c r="K273" s="19">
        <f t="shared" si="54"/>
        <v>0.05912376256150683</v>
      </c>
      <c r="L273" s="19">
        <f t="shared" si="55"/>
        <v>1</v>
      </c>
      <c r="M273" s="19">
        <f t="shared" si="56"/>
        <v>0.07444440997588184</v>
      </c>
      <c r="N273" s="20">
        <f t="shared" si="57"/>
        <v>0.05912376256150683</v>
      </c>
      <c r="O273" s="20">
        <f t="shared" si="58"/>
        <v>0.07444440997588184</v>
      </c>
      <c r="P273" s="29">
        <f t="shared" si="59"/>
        <v>-0.015320647414375006</v>
      </c>
    </row>
    <row r="274" spans="1:16" ht="12.75">
      <c r="A274" s="16">
        <f>DATA!C280</f>
        <v>36769</v>
      </c>
      <c r="B274" s="53">
        <f>DATA!D280</f>
        <v>32.79</v>
      </c>
      <c r="C274" s="53">
        <f>DATA!E280</f>
        <v>32.97</v>
      </c>
      <c r="D274" s="53">
        <f>DATA!F280</f>
        <v>32.62</v>
      </c>
      <c r="E274" s="53">
        <f>DATA!G280</f>
        <v>32.88</v>
      </c>
      <c r="F274" s="55">
        <f>DATA!H280</f>
        <v>11502500</v>
      </c>
      <c r="G274" s="102">
        <f t="shared" si="50"/>
        <v>0.1599999999999966</v>
      </c>
      <c r="H274" s="102">
        <f t="shared" si="51"/>
        <v>-0.30999999999999517</v>
      </c>
      <c r="I274" s="18">
        <f t="shared" si="52"/>
        <v>0.1599999999999966</v>
      </c>
      <c r="J274" s="18">
        <f t="shared" si="53"/>
        <v>0</v>
      </c>
      <c r="K274" s="19">
        <f t="shared" si="54"/>
        <v>0.07173329224131805</v>
      </c>
      <c r="L274" s="19">
        <f t="shared" si="55"/>
        <v>1</v>
      </c>
      <c r="M274" s="19">
        <f t="shared" si="56"/>
        <v>0.0651388587288966</v>
      </c>
      <c r="N274" s="20">
        <f t="shared" si="57"/>
        <v>0.07173329224131805</v>
      </c>
      <c r="O274" s="20">
        <f t="shared" si="58"/>
        <v>0.0651388587288966</v>
      </c>
      <c r="P274" s="29">
        <f t="shared" si="59"/>
        <v>0.006594433512421449</v>
      </c>
    </row>
    <row r="275" spans="1:16" ht="12.75">
      <c r="A275" s="16">
        <f>DATA!C281</f>
        <v>36770</v>
      </c>
      <c r="B275" s="53">
        <f>DATA!D281</f>
        <v>32.9</v>
      </c>
      <c r="C275" s="53">
        <f>DATA!E281</f>
        <v>33.16</v>
      </c>
      <c r="D275" s="53">
        <f>DATA!F281</f>
        <v>32.78</v>
      </c>
      <c r="E275" s="53">
        <f>DATA!G281</f>
        <v>33.13</v>
      </c>
      <c r="F275" s="55">
        <f>DATA!H281</f>
        <v>13834000</v>
      </c>
      <c r="G275" s="102">
        <f t="shared" si="50"/>
        <v>0.18999999999999773</v>
      </c>
      <c r="H275" s="102">
        <f t="shared" si="51"/>
        <v>-0.1600000000000037</v>
      </c>
      <c r="I275" s="18">
        <f t="shared" si="52"/>
        <v>0.18999999999999773</v>
      </c>
      <c r="J275" s="18">
        <f t="shared" si="53"/>
        <v>0</v>
      </c>
      <c r="K275" s="19">
        <f t="shared" si="54"/>
        <v>0.08651663071115301</v>
      </c>
      <c r="L275" s="19">
        <f t="shared" si="55"/>
        <v>1</v>
      </c>
      <c r="M275" s="19">
        <f t="shared" si="56"/>
        <v>0.05699650138778453</v>
      </c>
      <c r="N275" s="20">
        <f t="shared" si="57"/>
        <v>0.08651663071115301</v>
      </c>
      <c r="O275" s="20">
        <f t="shared" si="58"/>
        <v>0.05699650138778453</v>
      </c>
      <c r="P275" s="29">
        <f t="shared" si="59"/>
        <v>0.029520129323368477</v>
      </c>
    </row>
    <row r="276" spans="1:16" ht="12.75">
      <c r="A276" s="16">
        <f>DATA!C282</f>
        <v>36771</v>
      </c>
      <c r="B276" s="53">
        <f>DATA!D282</f>
        <v>33</v>
      </c>
      <c r="C276" s="53">
        <f>DATA!E282</f>
        <v>33.12</v>
      </c>
      <c r="D276" s="53">
        <f>DATA!F282</f>
        <v>32.78</v>
      </c>
      <c r="E276" s="53">
        <f>DATA!G282</f>
        <v>32.84</v>
      </c>
      <c r="F276" s="55">
        <f>DATA!H282</f>
        <v>11664900</v>
      </c>
      <c r="G276" s="102">
        <f t="shared" si="50"/>
        <v>-0.03999999999999915</v>
      </c>
      <c r="H276" s="102">
        <f t="shared" si="51"/>
        <v>0</v>
      </c>
      <c r="I276" s="18">
        <f t="shared" si="52"/>
        <v>0</v>
      </c>
      <c r="J276" s="18">
        <f t="shared" si="53"/>
        <v>0</v>
      </c>
      <c r="K276" s="19">
        <f t="shared" si="54"/>
        <v>0.07570205187225888</v>
      </c>
      <c r="L276" s="19">
        <f t="shared" si="55"/>
        <v>1</v>
      </c>
      <c r="M276" s="19">
        <f t="shared" si="56"/>
        <v>0.04987193871431146</v>
      </c>
      <c r="N276" s="20">
        <f t="shared" si="57"/>
        <v>0.07570205187225888</v>
      </c>
      <c r="O276" s="20">
        <f t="shared" si="58"/>
        <v>0.04987193871431146</v>
      </c>
      <c r="P276" s="29">
        <f t="shared" si="59"/>
        <v>0.02583011315794742</v>
      </c>
    </row>
    <row r="277" spans="1:16" ht="12.75">
      <c r="A277" s="16">
        <f>DATA!C283</f>
        <v>36775</v>
      </c>
      <c r="B277" s="53">
        <f>DATA!D283</f>
        <v>33.05</v>
      </c>
      <c r="C277" s="53">
        <f>DATA!E283</f>
        <v>33.49</v>
      </c>
      <c r="D277" s="53">
        <f>DATA!F283</f>
        <v>33.03</v>
      </c>
      <c r="E277" s="53">
        <f>DATA!G283</f>
        <v>33.34</v>
      </c>
      <c r="F277" s="55">
        <f>DATA!H283</f>
        <v>18990800</v>
      </c>
      <c r="G277" s="102">
        <f t="shared" si="50"/>
        <v>0.37000000000000455</v>
      </c>
      <c r="H277" s="102">
        <f t="shared" si="51"/>
        <v>-0.25</v>
      </c>
      <c r="I277" s="18">
        <f t="shared" si="52"/>
        <v>0.37000000000000455</v>
      </c>
      <c r="J277" s="18">
        <f t="shared" si="53"/>
        <v>0</v>
      </c>
      <c r="K277" s="19">
        <f t="shared" si="54"/>
        <v>0.11248929538822709</v>
      </c>
      <c r="L277" s="19">
        <f t="shared" si="55"/>
        <v>1</v>
      </c>
      <c r="M277" s="19">
        <f t="shared" si="56"/>
        <v>0.04363794637502253</v>
      </c>
      <c r="N277" s="20">
        <f t="shared" si="57"/>
        <v>0.11248929538822709</v>
      </c>
      <c r="O277" s="20">
        <f t="shared" si="58"/>
        <v>0.04363794637502253</v>
      </c>
      <c r="P277" s="29">
        <f t="shared" si="59"/>
        <v>0.06885134901320455</v>
      </c>
    </row>
    <row r="278" spans="1:16" ht="12.75">
      <c r="A278" s="16">
        <f>DATA!C284</f>
        <v>36776</v>
      </c>
      <c r="B278" s="53">
        <f>DATA!D284</f>
        <v>33.34</v>
      </c>
      <c r="C278" s="53">
        <f>DATA!E284</f>
        <v>33.72</v>
      </c>
      <c r="D278" s="53">
        <f>DATA!F284</f>
        <v>33.33</v>
      </c>
      <c r="E278" s="53">
        <f>DATA!G284</f>
        <v>33.66</v>
      </c>
      <c r="F278" s="55">
        <f>DATA!H284</f>
        <v>26992400</v>
      </c>
      <c r="G278" s="102">
        <f t="shared" si="50"/>
        <v>0.22999999999999687</v>
      </c>
      <c r="H278" s="102">
        <f t="shared" si="51"/>
        <v>-0.29999999999999716</v>
      </c>
      <c r="I278" s="18">
        <f t="shared" si="52"/>
        <v>0.22999999999999687</v>
      </c>
      <c r="J278" s="18">
        <f t="shared" si="53"/>
        <v>0</v>
      </c>
      <c r="K278" s="19">
        <f t="shared" si="54"/>
        <v>0.1271781334646983</v>
      </c>
      <c r="L278" s="19">
        <f t="shared" si="55"/>
        <v>1</v>
      </c>
      <c r="M278" s="19">
        <f t="shared" si="56"/>
        <v>0.03818320307814471</v>
      </c>
      <c r="N278" s="20">
        <f t="shared" si="57"/>
        <v>0.1271781334646983</v>
      </c>
      <c r="O278" s="20">
        <f t="shared" si="58"/>
        <v>0.03818320307814471</v>
      </c>
      <c r="P278" s="29">
        <f t="shared" si="59"/>
        <v>0.0889949303865536</v>
      </c>
    </row>
    <row r="279" spans="1:16" ht="12.75">
      <c r="A279" s="16">
        <f>DATA!C285</f>
        <v>36777</v>
      </c>
      <c r="B279" s="53">
        <f>DATA!D285</f>
        <v>33.6</v>
      </c>
      <c r="C279" s="53">
        <f>DATA!E285</f>
        <v>34.03</v>
      </c>
      <c r="D279" s="53">
        <f>DATA!F285</f>
        <v>33.59</v>
      </c>
      <c r="E279" s="53">
        <f>DATA!G285</f>
        <v>33.86</v>
      </c>
      <c r="F279" s="55">
        <f>DATA!H285</f>
        <v>26170600</v>
      </c>
      <c r="G279" s="102">
        <f t="shared" si="50"/>
        <v>0.3100000000000023</v>
      </c>
      <c r="H279" s="102">
        <f t="shared" si="51"/>
        <v>-0.2600000000000051</v>
      </c>
      <c r="I279" s="18">
        <f t="shared" si="52"/>
        <v>0.3100000000000023</v>
      </c>
      <c r="J279" s="18">
        <f t="shared" si="53"/>
        <v>0</v>
      </c>
      <c r="K279" s="19">
        <f t="shared" si="54"/>
        <v>0.15003086678161132</v>
      </c>
      <c r="L279" s="19">
        <f t="shared" si="55"/>
        <v>1</v>
      </c>
      <c r="M279" s="19">
        <f t="shared" si="56"/>
        <v>0.03341030269337662</v>
      </c>
      <c r="N279" s="20">
        <f t="shared" si="57"/>
        <v>0.15003086678161132</v>
      </c>
      <c r="O279" s="20">
        <f t="shared" si="58"/>
        <v>0.03341030269337662</v>
      </c>
      <c r="P279" s="29">
        <f t="shared" si="59"/>
        <v>0.1166205640882347</v>
      </c>
    </row>
    <row r="280" spans="1:16" ht="12.75">
      <c r="A280" s="16">
        <f>DATA!C286</f>
        <v>36778</v>
      </c>
      <c r="B280" s="53">
        <f>DATA!D286</f>
        <v>33.8</v>
      </c>
      <c r="C280" s="53">
        <f>DATA!E286</f>
        <v>34.01</v>
      </c>
      <c r="D280" s="53">
        <f>DATA!F286</f>
        <v>33.52</v>
      </c>
      <c r="E280" s="53">
        <f>DATA!G286</f>
        <v>33.88</v>
      </c>
      <c r="F280" s="55">
        <f>DATA!H286</f>
        <v>16241400</v>
      </c>
      <c r="G280" s="102">
        <f t="shared" si="50"/>
        <v>-0.020000000000003126</v>
      </c>
      <c r="H280" s="102">
        <f t="shared" si="51"/>
        <v>0.07000000000000028</v>
      </c>
      <c r="I280" s="18">
        <f t="shared" si="52"/>
        <v>0</v>
      </c>
      <c r="J280" s="18">
        <f t="shared" si="53"/>
        <v>0.07000000000000028</v>
      </c>
      <c r="K280" s="19">
        <f t="shared" si="54"/>
        <v>0.1312770084339099</v>
      </c>
      <c r="L280" s="19">
        <f t="shared" si="55"/>
        <v>1</v>
      </c>
      <c r="M280" s="19">
        <f t="shared" si="56"/>
        <v>0.03798401485670458</v>
      </c>
      <c r="N280" s="20">
        <f t="shared" si="57"/>
        <v>0.1312770084339099</v>
      </c>
      <c r="O280" s="20">
        <f t="shared" si="58"/>
        <v>0.03798401485670458</v>
      </c>
      <c r="P280" s="29">
        <f t="shared" si="59"/>
        <v>0.09329299357720533</v>
      </c>
    </row>
    <row r="281" spans="1:16" ht="12.75">
      <c r="A281" s="16">
        <f>DATA!C287</f>
        <v>36781</v>
      </c>
      <c r="B281" s="53">
        <f>DATA!D287</f>
        <v>33.88</v>
      </c>
      <c r="C281" s="53">
        <f>DATA!E287</f>
        <v>34.05</v>
      </c>
      <c r="D281" s="53">
        <f>DATA!F287</f>
        <v>33.71</v>
      </c>
      <c r="E281" s="53">
        <f>DATA!G287</f>
        <v>33.75</v>
      </c>
      <c r="F281" s="55">
        <f>DATA!H287</f>
        <v>17123000</v>
      </c>
      <c r="G281" s="102">
        <f t="shared" si="50"/>
        <v>0.03999999999999915</v>
      </c>
      <c r="H281" s="102">
        <f t="shared" si="51"/>
        <v>-0.18999999999999773</v>
      </c>
      <c r="I281" s="18">
        <f t="shared" si="52"/>
        <v>0.03999999999999915</v>
      </c>
      <c r="J281" s="18">
        <f t="shared" si="53"/>
        <v>0</v>
      </c>
      <c r="K281" s="19">
        <f t="shared" si="54"/>
        <v>0.11986738237967107</v>
      </c>
      <c r="L281" s="19">
        <f t="shared" si="55"/>
        <v>1</v>
      </c>
      <c r="M281" s="19">
        <f t="shared" si="56"/>
        <v>0.03323601299961651</v>
      </c>
      <c r="N281" s="20">
        <f t="shared" si="57"/>
        <v>0.11986738237967107</v>
      </c>
      <c r="O281" s="20">
        <f t="shared" si="58"/>
        <v>0.03323601299961651</v>
      </c>
      <c r="P281" s="29">
        <f t="shared" si="59"/>
        <v>0.08663136938005456</v>
      </c>
    </row>
    <row r="282" spans="1:16" ht="12.75">
      <c r="A282" s="16">
        <f>DATA!C288</f>
        <v>36782</v>
      </c>
      <c r="B282" s="53">
        <f>DATA!D288</f>
        <v>33.6</v>
      </c>
      <c r="C282" s="53">
        <f>DATA!E288</f>
        <v>33.82</v>
      </c>
      <c r="D282" s="53">
        <f>DATA!F288</f>
        <v>33.52</v>
      </c>
      <c r="E282" s="53">
        <f>DATA!G288</f>
        <v>33.82</v>
      </c>
      <c r="F282" s="55">
        <f>DATA!H288</f>
        <v>13829300</v>
      </c>
      <c r="G282" s="102">
        <f t="shared" si="50"/>
        <v>-0.22999999999999687</v>
      </c>
      <c r="H282" s="102">
        <f t="shared" si="51"/>
        <v>0.18999999999999773</v>
      </c>
      <c r="I282" s="18">
        <f t="shared" si="52"/>
        <v>0</v>
      </c>
      <c r="J282" s="18">
        <f t="shared" si="53"/>
        <v>0.18999999999999773</v>
      </c>
      <c r="K282" s="19">
        <f t="shared" si="54"/>
        <v>0.10488395958221218</v>
      </c>
      <c r="L282" s="19">
        <f t="shared" si="55"/>
        <v>1</v>
      </c>
      <c r="M282" s="19">
        <f t="shared" si="56"/>
        <v>0.05283151137466416</v>
      </c>
      <c r="N282" s="20">
        <f t="shared" si="57"/>
        <v>0.10488395958221218</v>
      </c>
      <c r="O282" s="20">
        <f t="shared" si="58"/>
        <v>0.05283151137466416</v>
      </c>
      <c r="P282" s="29">
        <f t="shared" si="59"/>
        <v>0.05205244820754802</v>
      </c>
    </row>
    <row r="283" spans="1:16" ht="12.75">
      <c r="A283" s="16">
        <f>DATA!C289</f>
        <v>36783</v>
      </c>
      <c r="B283" s="53">
        <f>DATA!D289</f>
        <v>33.82</v>
      </c>
      <c r="C283" s="53">
        <f>DATA!E289</f>
        <v>33.82</v>
      </c>
      <c r="D283" s="53">
        <f>DATA!F289</f>
        <v>33.49</v>
      </c>
      <c r="E283" s="53">
        <f>DATA!G289</f>
        <v>33.53</v>
      </c>
      <c r="F283" s="55">
        <f>DATA!H289</f>
        <v>12561300</v>
      </c>
      <c r="G283" s="102">
        <f t="shared" si="50"/>
        <v>0</v>
      </c>
      <c r="H283" s="102">
        <f t="shared" si="51"/>
        <v>0.030000000000001137</v>
      </c>
      <c r="I283" s="18">
        <f t="shared" si="52"/>
        <v>0</v>
      </c>
      <c r="J283" s="18">
        <f t="shared" si="53"/>
        <v>0.030000000000001137</v>
      </c>
      <c r="K283" s="19">
        <f t="shared" si="54"/>
        <v>0.09177346463443566</v>
      </c>
      <c r="L283" s="19">
        <f t="shared" si="55"/>
        <v>1</v>
      </c>
      <c r="M283" s="19">
        <f t="shared" si="56"/>
        <v>0.049977572452831284</v>
      </c>
      <c r="N283" s="20">
        <f t="shared" si="57"/>
        <v>0.09177346463443566</v>
      </c>
      <c r="O283" s="20">
        <f t="shared" si="58"/>
        <v>0.049977572452831284</v>
      </c>
      <c r="P283" s="29">
        <f t="shared" si="59"/>
        <v>0.04179589218160437</v>
      </c>
    </row>
    <row r="284" spans="1:16" ht="12.75">
      <c r="A284" s="16">
        <f>DATA!C290</f>
        <v>36784</v>
      </c>
      <c r="B284" s="53">
        <f>DATA!D290</f>
        <v>33.58</v>
      </c>
      <c r="C284" s="53">
        <f>DATA!E290</f>
        <v>33.76</v>
      </c>
      <c r="D284" s="53">
        <f>DATA!F290</f>
        <v>33.5</v>
      </c>
      <c r="E284" s="53">
        <f>DATA!G290</f>
        <v>33.53</v>
      </c>
      <c r="F284" s="55">
        <f>DATA!H290</f>
        <v>9464800</v>
      </c>
      <c r="G284" s="102">
        <f t="shared" si="50"/>
        <v>-0.060000000000002274</v>
      </c>
      <c r="H284" s="102">
        <f t="shared" si="51"/>
        <v>-0.00999999999999801</v>
      </c>
      <c r="I284" s="18">
        <f t="shared" si="52"/>
        <v>0</v>
      </c>
      <c r="J284" s="18">
        <f t="shared" si="53"/>
        <v>0</v>
      </c>
      <c r="K284" s="19">
        <f t="shared" si="54"/>
        <v>0.0803017815551312</v>
      </c>
      <c r="L284" s="19">
        <f t="shared" si="55"/>
        <v>1</v>
      </c>
      <c r="M284" s="19">
        <f t="shared" si="56"/>
        <v>0.04373037589622737</v>
      </c>
      <c r="N284" s="20">
        <f t="shared" si="57"/>
        <v>0.0803017815551312</v>
      </c>
      <c r="O284" s="20">
        <f t="shared" si="58"/>
        <v>0.04373037589622737</v>
      </c>
      <c r="P284" s="29">
        <f t="shared" si="59"/>
        <v>0.03657140565890382</v>
      </c>
    </row>
    <row r="285" spans="1:16" ht="12.75">
      <c r="A285" s="16">
        <f>DATA!C291</f>
        <v>36785</v>
      </c>
      <c r="B285" s="53">
        <f>DATA!D291</f>
        <v>33.7</v>
      </c>
      <c r="C285" s="53">
        <f>DATA!E291</f>
        <v>34.24</v>
      </c>
      <c r="D285" s="53">
        <f>DATA!F291</f>
        <v>33.7</v>
      </c>
      <c r="E285" s="53">
        <f>DATA!G291</f>
        <v>34.22</v>
      </c>
      <c r="F285" s="55">
        <f>DATA!H291</f>
        <v>29386500</v>
      </c>
      <c r="G285" s="102">
        <f t="shared" si="50"/>
        <v>0.480000000000004</v>
      </c>
      <c r="H285" s="102">
        <f t="shared" si="51"/>
        <v>-0.20000000000000284</v>
      </c>
      <c r="I285" s="18">
        <f t="shared" si="52"/>
        <v>0.480000000000004</v>
      </c>
      <c r="J285" s="18">
        <f t="shared" si="53"/>
        <v>0</v>
      </c>
      <c r="K285" s="19">
        <f t="shared" si="54"/>
        <v>0.13026405886074027</v>
      </c>
      <c r="L285" s="19">
        <f t="shared" si="55"/>
        <v>1</v>
      </c>
      <c r="M285" s="19">
        <f t="shared" si="56"/>
        <v>0.03826407890919895</v>
      </c>
      <c r="N285" s="20">
        <f t="shared" si="57"/>
        <v>0.13026405886074027</v>
      </c>
      <c r="O285" s="20">
        <f t="shared" si="58"/>
        <v>0.03826407890919895</v>
      </c>
      <c r="P285" s="29">
        <f t="shared" si="59"/>
        <v>0.09199997995154133</v>
      </c>
    </row>
    <row r="286" spans="1:16" ht="12.75">
      <c r="A286" s="16">
        <f>DATA!C292</f>
        <v>36788</v>
      </c>
      <c r="B286" s="53">
        <f>DATA!D292</f>
        <v>34.05</v>
      </c>
      <c r="C286" s="53">
        <f>DATA!E292</f>
        <v>34.47</v>
      </c>
      <c r="D286" s="53">
        <f>DATA!F292</f>
        <v>34.02</v>
      </c>
      <c r="E286" s="53">
        <f>DATA!G292</f>
        <v>34.21</v>
      </c>
      <c r="F286" s="55">
        <f>DATA!H292</f>
        <v>19778800</v>
      </c>
      <c r="G286" s="102">
        <f t="shared" si="50"/>
        <v>0.22999999999999687</v>
      </c>
      <c r="H286" s="102">
        <f t="shared" si="51"/>
        <v>-0.3200000000000003</v>
      </c>
      <c r="I286" s="18">
        <f t="shared" si="52"/>
        <v>0.22999999999999687</v>
      </c>
      <c r="J286" s="18">
        <f t="shared" si="53"/>
        <v>0</v>
      </c>
      <c r="K286" s="19">
        <f t="shared" si="54"/>
        <v>0.14273105150314735</v>
      </c>
      <c r="L286" s="19">
        <f t="shared" si="55"/>
        <v>1</v>
      </c>
      <c r="M286" s="19">
        <f t="shared" si="56"/>
        <v>0.03348106904554908</v>
      </c>
      <c r="N286" s="20">
        <f t="shared" si="57"/>
        <v>0.14273105150314735</v>
      </c>
      <c r="O286" s="20">
        <f t="shared" si="58"/>
        <v>0.03348106904554908</v>
      </c>
      <c r="P286" s="29">
        <f t="shared" si="59"/>
        <v>0.10924998245759827</v>
      </c>
    </row>
    <row r="287" spans="1:16" ht="12.75">
      <c r="A287" s="16">
        <f>DATA!C293</f>
        <v>36789</v>
      </c>
      <c r="B287" s="53">
        <f>DATA!D293</f>
        <v>34.22</v>
      </c>
      <c r="C287" s="53">
        <f>DATA!E293</f>
        <v>34.53</v>
      </c>
      <c r="D287" s="53">
        <f>DATA!F293</f>
        <v>34.03</v>
      </c>
      <c r="E287" s="53">
        <f>DATA!G293</f>
        <v>34.46</v>
      </c>
      <c r="F287" s="55">
        <f>DATA!H293</f>
        <v>15252500</v>
      </c>
      <c r="G287" s="102">
        <f t="shared" si="50"/>
        <v>0.060000000000002274</v>
      </c>
      <c r="H287" s="102">
        <f t="shared" si="51"/>
        <v>-0.00999999999999801</v>
      </c>
      <c r="I287" s="18">
        <f t="shared" si="52"/>
        <v>0.060000000000002274</v>
      </c>
      <c r="J287" s="18">
        <f t="shared" si="53"/>
        <v>0</v>
      </c>
      <c r="K287" s="19">
        <f t="shared" si="54"/>
        <v>0.1323896700652542</v>
      </c>
      <c r="L287" s="19">
        <f t="shared" si="55"/>
        <v>1</v>
      </c>
      <c r="M287" s="19">
        <f t="shared" si="56"/>
        <v>0.029295935414855444</v>
      </c>
      <c r="N287" s="20">
        <f t="shared" si="57"/>
        <v>0.1323896700652542</v>
      </c>
      <c r="O287" s="20">
        <f t="shared" si="58"/>
        <v>0.029295935414855444</v>
      </c>
      <c r="P287" s="29">
        <f t="shared" si="59"/>
        <v>0.10309373465039876</v>
      </c>
    </row>
    <row r="288" spans="1:16" ht="12.75">
      <c r="A288" s="16">
        <f>DATA!C294</f>
        <v>36790</v>
      </c>
      <c r="B288" s="53">
        <f>DATA!D294</f>
        <v>34.2</v>
      </c>
      <c r="C288" s="53">
        <f>DATA!E294</f>
        <v>34.25</v>
      </c>
      <c r="D288" s="53">
        <f>DATA!F294</f>
        <v>33.71</v>
      </c>
      <c r="E288" s="53">
        <f>DATA!G294</f>
        <v>33.93</v>
      </c>
      <c r="F288" s="55">
        <f>DATA!H294</f>
        <v>20379800</v>
      </c>
      <c r="G288" s="102">
        <f t="shared" si="50"/>
        <v>-0.28000000000000114</v>
      </c>
      <c r="H288" s="102">
        <f t="shared" si="51"/>
        <v>0.3200000000000003</v>
      </c>
      <c r="I288" s="18">
        <f t="shared" si="52"/>
        <v>0</v>
      </c>
      <c r="J288" s="18">
        <f t="shared" si="53"/>
        <v>0.3200000000000003</v>
      </c>
      <c r="K288" s="19">
        <f t="shared" si="54"/>
        <v>0.11584096130709742</v>
      </c>
      <c r="L288" s="19">
        <f t="shared" si="55"/>
        <v>1</v>
      </c>
      <c r="M288" s="19">
        <f t="shared" si="56"/>
        <v>0.06563394348799854</v>
      </c>
      <c r="N288" s="20">
        <f t="shared" si="57"/>
        <v>0.11584096130709742</v>
      </c>
      <c r="O288" s="20">
        <f t="shared" si="58"/>
        <v>0.06563394348799854</v>
      </c>
      <c r="P288" s="29">
        <f t="shared" si="59"/>
        <v>0.05020701781909888</v>
      </c>
    </row>
    <row r="289" spans="1:16" ht="12.75">
      <c r="A289" s="16">
        <f>DATA!C295</f>
        <v>36791</v>
      </c>
      <c r="B289" s="53">
        <f>DATA!D295</f>
        <v>33.77</v>
      </c>
      <c r="C289" s="53">
        <f>DATA!E295</f>
        <v>33.77</v>
      </c>
      <c r="D289" s="53">
        <f>DATA!F295</f>
        <v>33.4</v>
      </c>
      <c r="E289" s="53">
        <f>DATA!G295</f>
        <v>33.42</v>
      </c>
      <c r="F289" s="55">
        <f>DATA!H295</f>
        <v>15236500</v>
      </c>
      <c r="G289" s="102">
        <f t="shared" si="50"/>
        <v>-0.4799999999999969</v>
      </c>
      <c r="H289" s="102">
        <f t="shared" si="51"/>
        <v>0.3100000000000023</v>
      </c>
      <c r="I289" s="18">
        <f t="shared" si="52"/>
        <v>0</v>
      </c>
      <c r="J289" s="18">
        <f t="shared" si="53"/>
        <v>0.3100000000000023</v>
      </c>
      <c r="K289" s="19">
        <f t="shared" si="54"/>
        <v>0.10136084114371025</v>
      </c>
      <c r="L289" s="19">
        <f t="shared" si="55"/>
        <v>1</v>
      </c>
      <c r="M289" s="19">
        <f t="shared" si="56"/>
        <v>0.09617970055199901</v>
      </c>
      <c r="N289" s="20">
        <f t="shared" si="57"/>
        <v>0.10136084114371025</v>
      </c>
      <c r="O289" s="20">
        <f t="shared" si="58"/>
        <v>0.09617970055199901</v>
      </c>
      <c r="P289" s="29">
        <f t="shared" si="59"/>
        <v>0.005181140591711236</v>
      </c>
    </row>
    <row r="290" spans="1:16" ht="12.75">
      <c r="A290" s="16">
        <f>DATA!C296</f>
        <v>36792</v>
      </c>
      <c r="B290" s="53">
        <f>DATA!D296</f>
        <v>33.5</v>
      </c>
      <c r="C290" s="53">
        <f>DATA!E296</f>
        <v>33.52</v>
      </c>
      <c r="D290" s="53">
        <f>DATA!F296</f>
        <v>33.21</v>
      </c>
      <c r="E290" s="53">
        <f>DATA!G296</f>
        <v>33.41</v>
      </c>
      <c r="F290" s="55">
        <f>DATA!H296</f>
        <v>13324000</v>
      </c>
      <c r="G290" s="102">
        <f t="shared" si="50"/>
        <v>-0.25</v>
      </c>
      <c r="H290" s="102">
        <f t="shared" si="51"/>
        <v>0.18999999999999773</v>
      </c>
      <c r="I290" s="18">
        <f t="shared" si="52"/>
        <v>0</v>
      </c>
      <c r="J290" s="18">
        <f t="shared" si="53"/>
        <v>0.18999999999999773</v>
      </c>
      <c r="K290" s="19">
        <f t="shared" si="54"/>
        <v>0.08869073600074646</v>
      </c>
      <c r="L290" s="19">
        <f t="shared" si="55"/>
        <v>1</v>
      </c>
      <c r="M290" s="19">
        <f t="shared" si="56"/>
        <v>0.10790723798299885</v>
      </c>
      <c r="N290" s="20">
        <f t="shared" si="57"/>
        <v>0.08869073600074646</v>
      </c>
      <c r="O290" s="20">
        <f t="shared" si="58"/>
        <v>0.10790723798299885</v>
      </c>
      <c r="P290" s="29">
        <f t="shared" si="59"/>
        <v>-0.019216501982252387</v>
      </c>
    </row>
    <row r="291" spans="1:16" ht="12.75">
      <c r="A291" s="16">
        <f>DATA!C297</f>
        <v>36795</v>
      </c>
      <c r="B291" s="53">
        <f>DATA!D297</f>
        <v>33.12</v>
      </c>
      <c r="C291" s="53">
        <f>DATA!E297</f>
        <v>33.31</v>
      </c>
      <c r="D291" s="53">
        <f>DATA!F297</f>
        <v>33.01</v>
      </c>
      <c r="E291" s="53">
        <f>DATA!G297</f>
        <v>33.12</v>
      </c>
      <c r="F291" s="55">
        <f>DATA!H297</f>
        <v>16905700</v>
      </c>
      <c r="G291" s="102">
        <f t="shared" si="50"/>
        <v>-0.21000000000000085</v>
      </c>
      <c r="H291" s="102">
        <f t="shared" si="51"/>
        <v>0.20000000000000284</v>
      </c>
      <c r="I291" s="18">
        <f t="shared" si="52"/>
        <v>0</v>
      </c>
      <c r="J291" s="18">
        <f t="shared" si="53"/>
        <v>0.20000000000000284</v>
      </c>
      <c r="K291" s="19">
        <f t="shared" si="54"/>
        <v>0.07760439400065315</v>
      </c>
      <c r="L291" s="19">
        <f t="shared" si="55"/>
        <v>1</v>
      </c>
      <c r="M291" s="19">
        <f t="shared" si="56"/>
        <v>0.11941883323512435</v>
      </c>
      <c r="N291" s="20">
        <f t="shared" si="57"/>
        <v>0.07760439400065315</v>
      </c>
      <c r="O291" s="20">
        <f t="shared" si="58"/>
        <v>0.11941883323512435</v>
      </c>
      <c r="P291" s="29">
        <f t="shared" si="59"/>
        <v>-0.0418144392344712</v>
      </c>
    </row>
    <row r="292" spans="1:16" ht="12.75">
      <c r="A292" s="16">
        <f>DATA!C298</f>
        <v>36796</v>
      </c>
      <c r="B292" s="53">
        <f>DATA!D298</f>
        <v>33.2</v>
      </c>
      <c r="C292" s="53">
        <f>DATA!E298</f>
        <v>33.47</v>
      </c>
      <c r="D292" s="53">
        <f>DATA!F298</f>
        <v>33.04</v>
      </c>
      <c r="E292" s="53">
        <f>DATA!G298</f>
        <v>33.31</v>
      </c>
      <c r="F292" s="55">
        <f>DATA!H298</f>
        <v>15419800</v>
      </c>
      <c r="G292" s="102">
        <f t="shared" si="50"/>
        <v>0.1599999999999966</v>
      </c>
      <c r="H292" s="102">
        <f t="shared" si="51"/>
        <v>-0.030000000000001137</v>
      </c>
      <c r="I292" s="18">
        <f t="shared" si="52"/>
        <v>0.1599999999999966</v>
      </c>
      <c r="J292" s="18">
        <f t="shared" si="53"/>
        <v>0</v>
      </c>
      <c r="K292" s="19">
        <f t="shared" si="54"/>
        <v>0.08790384475057109</v>
      </c>
      <c r="L292" s="19">
        <f t="shared" si="55"/>
        <v>1</v>
      </c>
      <c r="M292" s="19">
        <f t="shared" si="56"/>
        <v>0.1044914790807338</v>
      </c>
      <c r="N292" s="20">
        <f t="shared" si="57"/>
        <v>0.08790384475057109</v>
      </c>
      <c r="O292" s="20">
        <f t="shared" si="58"/>
        <v>0.1044914790807338</v>
      </c>
      <c r="P292" s="29">
        <f t="shared" si="59"/>
        <v>-0.01658763433016272</v>
      </c>
    </row>
    <row r="293" spans="1:16" ht="12.75">
      <c r="A293" s="16">
        <f>DATA!C299</f>
        <v>36797</v>
      </c>
      <c r="B293" s="53">
        <f>DATA!D299</f>
        <v>33.45</v>
      </c>
      <c r="C293" s="53">
        <f>DATA!E299</f>
        <v>33.58</v>
      </c>
      <c r="D293" s="53">
        <f>DATA!F299</f>
        <v>33.28</v>
      </c>
      <c r="E293" s="53">
        <f>DATA!G299</f>
        <v>33.45</v>
      </c>
      <c r="F293" s="55">
        <f>DATA!H299</f>
        <v>14456500</v>
      </c>
      <c r="G293" s="102">
        <f t="shared" si="50"/>
        <v>0.10999999999999943</v>
      </c>
      <c r="H293" s="102">
        <f t="shared" si="51"/>
        <v>-0.240000000000002</v>
      </c>
      <c r="I293" s="18">
        <f t="shared" si="52"/>
        <v>0.10999999999999943</v>
      </c>
      <c r="J293" s="18">
        <f t="shared" si="53"/>
        <v>0</v>
      </c>
      <c r="K293" s="19">
        <f t="shared" si="54"/>
        <v>0.09066586415674963</v>
      </c>
      <c r="L293" s="19">
        <f t="shared" si="55"/>
        <v>1</v>
      </c>
      <c r="M293" s="19">
        <f t="shared" si="56"/>
        <v>0.09143004419564207</v>
      </c>
      <c r="N293" s="20">
        <f t="shared" si="57"/>
        <v>0.09066586415674963</v>
      </c>
      <c r="O293" s="20">
        <f t="shared" si="58"/>
        <v>0.09143004419564207</v>
      </c>
      <c r="P293" s="29">
        <f t="shared" si="59"/>
        <v>-0.000764180038892448</v>
      </c>
    </row>
    <row r="294" spans="1:16" ht="12.75">
      <c r="A294" s="16">
        <f>DATA!C300</f>
        <v>36798</v>
      </c>
      <c r="B294" s="53">
        <f>DATA!D300</f>
        <v>33.4</v>
      </c>
      <c r="C294" s="53">
        <f>DATA!E300</f>
        <v>33.61</v>
      </c>
      <c r="D294" s="53">
        <f>DATA!F300</f>
        <v>33.3</v>
      </c>
      <c r="E294" s="53">
        <f>DATA!G300</f>
        <v>33.58</v>
      </c>
      <c r="F294" s="55">
        <f>DATA!H300</f>
        <v>21029700</v>
      </c>
      <c r="G294" s="102">
        <f t="shared" si="50"/>
        <v>0.030000000000001137</v>
      </c>
      <c r="H294" s="102">
        <f t="shared" si="51"/>
        <v>-0.01999999999999602</v>
      </c>
      <c r="I294" s="18">
        <f t="shared" si="52"/>
        <v>0.030000000000001137</v>
      </c>
      <c r="J294" s="18">
        <f t="shared" si="53"/>
        <v>0</v>
      </c>
      <c r="K294" s="19">
        <f t="shared" si="54"/>
        <v>0.08308263113715607</v>
      </c>
      <c r="L294" s="19">
        <f t="shared" si="55"/>
        <v>1</v>
      </c>
      <c r="M294" s="19">
        <f t="shared" si="56"/>
        <v>0.08000128867118682</v>
      </c>
      <c r="N294" s="20">
        <f t="shared" si="57"/>
        <v>0.08308263113715607</v>
      </c>
      <c r="O294" s="20">
        <f t="shared" si="58"/>
        <v>0.08000128867118682</v>
      </c>
      <c r="P294" s="29">
        <f t="shared" si="59"/>
        <v>0.00308134246596925</v>
      </c>
    </row>
    <row r="295" spans="1:16" ht="12.75">
      <c r="A295" s="16">
        <f>DATA!C301</f>
        <v>36799</v>
      </c>
      <c r="B295" s="53">
        <f>DATA!D301</f>
        <v>33.7</v>
      </c>
      <c r="C295" s="53">
        <f>DATA!E301</f>
        <v>33.99</v>
      </c>
      <c r="D295" s="53">
        <f>DATA!F301</f>
        <v>33.65</v>
      </c>
      <c r="E295" s="53">
        <f>DATA!G301</f>
        <v>33.97</v>
      </c>
      <c r="F295" s="55">
        <f>DATA!H301</f>
        <v>15692800</v>
      </c>
      <c r="G295" s="102">
        <f t="shared" si="50"/>
        <v>0.38000000000000256</v>
      </c>
      <c r="H295" s="102">
        <f t="shared" si="51"/>
        <v>-0.3500000000000014</v>
      </c>
      <c r="I295" s="18">
        <f t="shared" si="52"/>
        <v>0.38000000000000256</v>
      </c>
      <c r="J295" s="18">
        <f t="shared" si="53"/>
        <v>0</v>
      </c>
      <c r="K295" s="19">
        <f t="shared" si="54"/>
        <v>0.12019730224501188</v>
      </c>
      <c r="L295" s="19">
        <f t="shared" si="55"/>
        <v>1</v>
      </c>
      <c r="M295" s="19">
        <f t="shared" si="56"/>
        <v>0.07000112758728846</v>
      </c>
      <c r="N295" s="20">
        <f t="shared" si="57"/>
        <v>0.12019730224501188</v>
      </c>
      <c r="O295" s="20">
        <f t="shared" si="58"/>
        <v>0.07000112758728846</v>
      </c>
      <c r="P295" s="29">
        <f t="shared" si="59"/>
        <v>0.050196174657723414</v>
      </c>
    </row>
    <row r="296" spans="1:16" ht="12.75">
      <c r="A296" s="16">
        <f>DATA!C302</f>
        <v>36802</v>
      </c>
      <c r="B296" s="53">
        <f>DATA!D302</f>
        <v>34</v>
      </c>
      <c r="C296" s="53">
        <f>DATA!E302</f>
        <v>34.26</v>
      </c>
      <c r="D296" s="53">
        <f>DATA!F302</f>
        <v>33.89</v>
      </c>
      <c r="E296" s="53">
        <f>DATA!G302</f>
        <v>34.12</v>
      </c>
      <c r="F296" s="55">
        <f>DATA!H302</f>
        <v>15533200</v>
      </c>
      <c r="G296" s="102">
        <f t="shared" si="50"/>
        <v>0.269999999999996</v>
      </c>
      <c r="H296" s="102">
        <f t="shared" si="51"/>
        <v>-0.240000000000002</v>
      </c>
      <c r="I296" s="18">
        <f t="shared" si="52"/>
        <v>0.269999999999996</v>
      </c>
      <c r="J296" s="18">
        <f t="shared" si="53"/>
        <v>0</v>
      </c>
      <c r="K296" s="19">
        <f t="shared" si="54"/>
        <v>0.13892263946438488</v>
      </c>
      <c r="L296" s="19">
        <f t="shared" si="55"/>
        <v>1</v>
      </c>
      <c r="M296" s="19">
        <f t="shared" si="56"/>
        <v>0.0612509866388774</v>
      </c>
      <c r="N296" s="20">
        <f t="shared" si="57"/>
        <v>0.13892263946438488</v>
      </c>
      <c r="O296" s="20">
        <f t="shared" si="58"/>
        <v>0.0612509866388774</v>
      </c>
      <c r="P296" s="29">
        <f t="shared" si="59"/>
        <v>0.07767165282550748</v>
      </c>
    </row>
    <row r="297" spans="1:16" ht="12.75">
      <c r="A297" s="16">
        <f>DATA!C303</f>
        <v>36803</v>
      </c>
      <c r="B297" s="53">
        <f>DATA!D303</f>
        <v>34.09</v>
      </c>
      <c r="C297" s="53">
        <f>DATA!E303</f>
        <v>34.12</v>
      </c>
      <c r="D297" s="53">
        <f>DATA!F303</f>
        <v>33.82</v>
      </c>
      <c r="E297" s="53">
        <f>DATA!G303</f>
        <v>34.05</v>
      </c>
      <c r="F297" s="55">
        <f>DATA!H303</f>
        <v>12494100</v>
      </c>
      <c r="G297" s="102">
        <f t="shared" si="50"/>
        <v>-0.14000000000000057</v>
      </c>
      <c r="H297" s="102">
        <f t="shared" si="51"/>
        <v>0.07000000000000028</v>
      </c>
      <c r="I297" s="18">
        <f t="shared" si="52"/>
        <v>0</v>
      </c>
      <c r="J297" s="18">
        <f t="shared" si="53"/>
        <v>0.07000000000000028</v>
      </c>
      <c r="K297" s="19">
        <f t="shared" si="54"/>
        <v>0.12155730953133677</v>
      </c>
      <c r="L297" s="19">
        <f t="shared" si="55"/>
        <v>1</v>
      </c>
      <c r="M297" s="19">
        <f t="shared" si="56"/>
        <v>0.06234461330901776</v>
      </c>
      <c r="N297" s="20">
        <f t="shared" si="57"/>
        <v>0.12155730953133677</v>
      </c>
      <c r="O297" s="20">
        <f t="shared" si="58"/>
        <v>0.06234461330901776</v>
      </c>
      <c r="P297" s="29">
        <f t="shared" si="59"/>
        <v>0.059212696222319006</v>
      </c>
    </row>
    <row r="298" spans="1:16" ht="12.75">
      <c r="A298" s="16">
        <f>DATA!C304</f>
        <v>36804</v>
      </c>
      <c r="B298" s="53">
        <f>DATA!D304</f>
        <v>34.09</v>
      </c>
      <c r="C298" s="53">
        <f>DATA!E304</f>
        <v>34.4</v>
      </c>
      <c r="D298" s="53">
        <f>DATA!F304</f>
        <v>33.93</v>
      </c>
      <c r="E298" s="53">
        <f>DATA!G304</f>
        <v>34.38</v>
      </c>
      <c r="F298" s="55">
        <f>DATA!H304</f>
        <v>14339400</v>
      </c>
      <c r="G298" s="102">
        <f t="shared" si="50"/>
        <v>0.28000000000000114</v>
      </c>
      <c r="H298" s="102">
        <f t="shared" si="51"/>
        <v>-0.10999999999999943</v>
      </c>
      <c r="I298" s="18">
        <f t="shared" si="52"/>
        <v>0.28000000000000114</v>
      </c>
      <c r="J298" s="18">
        <f t="shared" si="53"/>
        <v>0</v>
      </c>
      <c r="K298" s="19">
        <f t="shared" si="54"/>
        <v>0.1413626458399198</v>
      </c>
      <c r="L298" s="19">
        <f t="shared" si="55"/>
        <v>1</v>
      </c>
      <c r="M298" s="19">
        <f t="shared" si="56"/>
        <v>0.054551536645390544</v>
      </c>
      <c r="N298" s="20">
        <f t="shared" si="57"/>
        <v>0.1413626458399198</v>
      </c>
      <c r="O298" s="20">
        <f t="shared" si="58"/>
        <v>0.054551536645390544</v>
      </c>
      <c r="P298" s="29">
        <f t="shared" si="59"/>
        <v>0.08681110919452927</v>
      </c>
    </row>
    <row r="299" spans="1:16" ht="12.75">
      <c r="A299" s="16">
        <f>DATA!C305</f>
        <v>36805</v>
      </c>
      <c r="B299" s="53">
        <f>DATA!D305</f>
        <v>34.14</v>
      </c>
      <c r="C299" s="53">
        <f>DATA!E305</f>
        <v>34.38</v>
      </c>
      <c r="D299" s="53">
        <f>DATA!F305</f>
        <v>33.95</v>
      </c>
      <c r="E299" s="53">
        <f>DATA!G305</f>
        <v>33.95</v>
      </c>
      <c r="F299" s="55">
        <f>DATA!H305</f>
        <v>13949100</v>
      </c>
      <c r="G299" s="102">
        <f t="shared" si="50"/>
        <v>-0.01999999999999602</v>
      </c>
      <c r="H299" s="102">
        <f t="shared" si="51"/>
        <v>-0.020000000000003126</v>
      </c>
      <c r="I299" s="18">
        <f t="shared" si="52"/>
        <v>0</v>
      </c>
      <c r="J299" s="18">
        <f t="shared" si="53"/>
        <v>0</v>
      </c>
      <c r="K299" s="19">
        <f t="shared" si="54"/>
        <v>0.12369231510992984</v>
      </c>
      <c r="L299" s="19">
        <f t="shared" si="55"/>
        <v>1</v>
      </c>
      <c r="M299" s="19">
        <f t="shared" si="56"/>
        <v>0.04773259456471673</v>
      </c>
      <c r="N299" s="20">
        <f t="shared" si="57"/>
        <v>0.12369231510992984</v>
      </c>
      <c r="O299" s="20">
        <f t="shared" si="58"/>
        <v>0.04773259456471673</v>
      </c>
      <c r="P299" s="29">
        <f t="shared" si="59"/>
        <v>0.0759597205452131</v>
      </c>
    </row>
    <row r="300" spans="1:16" ht="12.75">
      <c r="A300" s="16">
        <f>DATA!C306</f>
        <v>36806</v>
      </c>
      <c r="B300" s="53">
        <f>DATA!D306</f>
        <v>33.98</v>
      </c>
      <c r="C300" s="53">
        <f>DATA!E306</f>
        <v>34.3</v>
      </c>
      <c r="D300" s="53">
        <f>DATA!F306</f>
        <v>33.5</v>
      </c>
      <c r="E300" s="53">
        <f>DATA!G306</f>
        <v>33.74</v>
      </c>
      <c r="F300" s="55">
        <f>DATA!H306</f>
        <v>18347800</v>
      </c>
      <c r="G300" s="102">
        <f t="shared" si="50"/>
        <v>-0.0800000000000054</v>
      </c>
      <c r="H300" s="102">
        <f t="shared" si="51"/>
        <v>0.45000000000000284</v>
      </c>
      <c r="I300" s="18">
        <f t="shared" si="52"/>
        <v>0</v>
      </c>
      <c r="J300" s="18">
        <f t="shared" si="53"/>
        <v>0.45000000000000284</v>
      </c>
      <c r="K300" s="19">
        <f t="shared" si="54"/>
        <v>0.10823077572118861</v>
      </c>
      <c r="L300" s="19">
        <f t="shared" si="55"/>
        <v>1</v>
      </c>
      <c r="M300" s="19">
        <f t="shared" si="56"/>
        <v>0.09801602024412749</v>
      </c>
      <c r="N300" s="20">
        <f t="shared" si="57"/>
        <v>0.10823077572118861</v>
      </c>
      <c r="O300" s="20">
        <f t="shared" si="58"/>
        <v>0.09801602024412749</v>
      </c>
      <c r="P300" s="29">
        <f t="shared" si="59"/>
        <v>0.010214755477061119</v>
      </c>
    </row>
    <row r="301" spans="1:16" ht="12.75">
      <c r="A301" s="16">
        <f>DATA!C307</f>
        <v>36809</v>
      </c>
      <c r="B301" s="53">
        <f>DATA!D307</f>
        <v>33.8</v>
      </c>
      <c r="C301" s="53">
        <f>DATA!E307</f>
        <v>34.1</v>
      </c>
      <c r="D301" s="53">
        <f>DATA!F307</f>
        <v>33.78</v>
      </c>
      <c r="E301" s="53">
        <f>DATA!G307</f>
        <v>34</v>
      </c>
      <c r="F301" s="55">
        <f>DATA!H307</f>
        <v>8777300</v>
      </c>
      <c r="G301" s="102">
        <f t="shared" si="50"/>
        <v>-0.19999999999999574</v>
      </c>
      <c r="H301" s="102">
        <f t="shared" si="51"/>
        <v>-0.28000000000000114</v>
      </c>
      <c r="I301" s="18">
        <f t="shared" si="52"/>
        <v>0</v>
      </c>
      <c r="J301" s="18">
        <f t="shared" si="53"/>
        <v>0</v>
      </c>
      <c r="K301" s="19">
        <f t="shared" si="54"/>
        <v>0.09470192875604003</v>
      </c>
      <c r="L301" s="19">
        <f t="shared" si="55"/>
        <v>1</v>
      </c>
      <c r="M301" s="19">
        <f t="shared" si="56"/>
        <v>0.08576401771361156</v>
      </c>
      <c r="N301" s="20">
        <f t="shared" si="57"/>
        <v>0.09470192875604003</v>
      </c>
      <c r="O301" s="20">
        <f t="shared" si="58"/>
        <v>0.08576401771361156</v>
      </c>
      <c r="P301" s="29">
        <f t="shared" si="59"/>
        <v>0.00893791104242847</v>
      </c>
    </row>
    <row r="302" spans="1:16" ht="12.75">
      <c r="A302" s="16">
        <f>DATA!C308</f>
        <v>36810</v>
      </c>
      <c r="B302" s="53">
        <f>DATA!D308</f>
        <v>33.8</v>
      </c>
      <c r="C302" s="53">
        <f>DATA!E308</f>
        <v>34.2</v>
      </c>
      <c r="D302" s="53">
        <f>DATA!F308</f>
        <v>33.7</v>
      </c>
      <c r="E302" s="53">
        <f>DATA!G308</f>
        <v>34.02</v>
      </c>
      <c r="F302" s="55">
        <f>DATA!H308</f>
        <v>12101400</v>
      </c>
      <c r="G302" s="102">
        <f t="shared" si="50"/>
        <v>0.10000000000000142</v>
      </c>
      <c r="H302" s="102">
        <f t="shared" si="51"/>
        <v>0.0799999999999983</v>
      </c>
      <c r="I302" s="18">
        <f t="shared" si="52"/>
        <v>0.10000000000000142</v>
      </c>
      <c r="J302" s="18">
        <f t="shared" si="53"/>
        <v>0</v>
      </c>
      <c r="K302" s="19">
        <f t="shared" si="54"/>
        <v>0.0953641876615352</v>
      </c>
      <c r="L302" s="19">
        <f t="shared" si="55"/>
        <v>1</v>
      </c>
      <c r="M302" s="19">
        <f t="shared" si="56"/>
        <v>0.07504351549941012</v>
      </c>
      <c r="N302" s="20">
        <f t="shared" si="57"/>
        <v>0.0953641876615352</v>
      </c>
      <c r="O302" s="20">
        <f t="shared" si="58"/>
        <v>0.07504351549941012</v>
      </c>
      <c r="P302" s="29">
        <f t="shared" si="59"/>
        <v>0.02032067216212509</v>
      </c>
    </row>
    <row r="303" spans="1:16" ht="12.75">
      <c r="A303" s="16">
        <f>DATA!C309</f>
        <v>36811</v>
      </c>
      <c r="B303" s="53">
        <f>DATA!D309</f>
        <v>34.25</v>
      </c>
      <c r="C303" s="53">
        <f>DATA!E309</f>
        <v>34.28</v>
      </c>
      <c r="D303" s="53">
        <f>DATA!F309</f>
        <v>33.55</v>
      </c>
      <c r="E303" s="53">
        <f>DATA!G309</f>
        <v>33.71</v>
      </c>
      <c r="F303" s="55">
        <f>DATA!H309</f>
        <v>15327300</v>
      </c>
      <c r="G303" s="102">
        <f t="shared" si="50"/>
        <v>0.0799999999999983</v>
      </c>
      <c r="H303" s="102">
        <f t="shared" si="51"/>
        <v>0.15000000000000568</v>
      </c>
      <c r="I303" s="18">
        <f t="shared" si="52"/>
        <v>0</v>
      </c>
      <c r="J303" s="18">
        <f t="shared" si="53"/>
        <v>0.15000000000000568</v>
      </c>
      <c r="K303" s="19">
        <f t="shared" si="54"/>
        <v>0.0834436642038433</v>
      </c>
      <c r="L303" s="19">
        <f t="shared" si="55"/>
        <v>1</v>
      </c>
      <c r="M303" s="19">
        <f t="shared" si="56"/>
        <v>0.08441307606198456</v>
      </c>
      <c r="N303" s="20">
        <f t="shared" si="57"/>
        <v>0.0834436642038433</v>
      </c>
      <c r="O303" s="20">
        <f t="shared" si="58"/>
        <v>0.08441307606198456</v>
      </c>
      <c r="P303" s="29">
        <f t="shared" si="59"/>
        <v>-0.0009694118581412559</v>
      </c>
    </row>
    <row r="304" spans="1:16" ht="12.75">
      <c r="A304" s="16">
        <f>DATA!C310</f>
        <v>36812</v>
      </c>
      <c r="B304" s="53">
        <f>DATA!D310</f>
        <v>33.7</v>
      </c>
      <c r="C304" s="53">
        <f>DATA!E310</f>
        <v>33.8</v>
      </c>
      <c r="D304" s="53">
        <f>DATA!F310</f>
        <v>33.4</v>
      </c>
      <c r="E304" s="53">
        <f>DATA!G310</f>
        <v>33.46</v>
      </c>
      <c r="F304" s="55">
        <f>DATA!H310</f>
        <v>12660400</v>
      </c>
      <c r="G304" s="102">
        <f t="shared" si="50"/>
        <v>-0.480000000000004</v>
      </c>
      <c r="H304" s="102">
        <f t="shared" si="51"/>
        <v>0.14999999999999858</v>
      </c>
      <c r="I304" s="18">
        <f t="shared" si="52"/>
        <v>0</v>
      </c>
      <c r="J304" s="18">
        <f t="shared" si="53"/>
        <v>0.14999999999999858</v>
      </c>
      <c r="K304" s="19">
        <f t="shared" si="54"/>
        <v>0.07301320617836289</v>
      </c>
      <c r="L304" s="19">
        <f t="shared" si="55"/>
        <v>1</v>
      </c>
      <c r="M304" s="19">
        <f t="shared" si="56"/>
        <v>0.09261144155423631</v>
      </c>
      <c r="N304" s="20">
        <f t="shared" si="57"/>
        <v>0.07301320617836289</v>
      </c>
      <c r="O304" s="20">
        <f t="shared" si="58"/>
        <v>0.09261144155423631</v>
      </c>
      <c r="P304" s="29">
        <f t="shared" si="59"/>
        <v>-0.01959823537587342</v>
      </c>
    </row>
    <row r="305" spans="1:16" ht="12.75">
      <c r="A305" s="16">
        <f>DATA!C311</f>
        <v>36813</v>
      </c>
      <c r="B305" s="53">
        <f>DATA!D311</f>
        <v>33.52</v>
      </c>
      <c r="C305" s="53">
        <f>DATA!E311</f>
        <v>33.78</v>
      </c>
      <c r="D305" s="53">
        <f>DATA!F311</f>
        <v>33.4</v>
      </c>
      <c r="E305" s="53">
        <f>DATA!G311</f>
        <v>33.55</v>
      </c>
      <c r="F305" s="55">
        <f>DATA!H311</f>
        <v>15124500</v>
      </c>
      <c r="G305" s="102">
        <f t="shared" si="50"/>
        <v>-0.01999999999999602</v>
      </c>
      <c r="H305" s="102">
        <f t="shared" si="51"/>
        <v>0</v>
      </c>
      <c r="I305" s="18">
        <f t="shared" si="52"/>
        <v>0</v>
      </c>
      <c r="J305" s="18">
        <f t="shared" si="53"/>
        <v>0</v>
      </c>
      <c r="K305" s="19">
        <f t="shared" si="54"/>
        <v>0.06388655540606752</v>
      </c>
      <c r="L305" s="19">
        <f t="shared" si="55"/>
        <v>1</v>
      </c>
      <c r="M305" s="19">
        <f t="shared" si="56"/>
        <v>0.08103501135995678</v>
      </c>
      <c r="N305" s="20">
        <f t="shared" si="57"/>
        <v>0.06388655540606752</v>
      </c>
      <c r="O305" s="20">
        <f t="shared" si="58"/>
        <v>0.08103501135995678</v>
      </c>
      <c r="P305" s="29">
        <f t="shared" si="59"/>
        <v>-0.017148455953889252</v>
      </c>
    </row>
    <row r="306" spans="1:16" ht="12.75">
      <c r="A306" s="16">
        <f>DATA!C312</f>
        <v>36816</v>
      </c>
      <c r="B306" s="53">
        <f>DATA!D312</f>
        <v>33.4</v>
      </c>
      <c r="C306" s="53">
        <f>DATA!E312</f>
        <v>34.03</v>
      </c>
      <c r="D306" s="53">
        <f>DATA!F312</f>
        <v>33.22</v>
      </c>
      <c r="E306" s="53">
        <f>DATA!G312</f>
        <v>33.89</v>
      </c>
      <c r="F306" s="55">
        <f>DATA!H312</f>
        <v>15138600</v>
      </c>
      <c r="G306" s="102">
        <f t="shared" si="50"/>
        <v>0.25</v>
      </c>
      <c r="H306" s="102">
        <f t="shared" si="51"/>
        <v>0.17999999999999972</v>
      </c>
      <c r="I306" s="18">
        <f t="shared" si="52"/>
        <v>0.25</v>
      </c>
      <c r="J306" s="18">
        <f t="shared" si="53"/>
        <v>0</v>
      </c>
      <c r="K306" s="19">
        <f t="shared" si="54"/>
        <v>0.08715073598030909</v>
      </c>
      <c r="L306" s="19">
        <f t="shared" si="55"/>
        <v>1</v>
      </c>
      <c r="M306" s="19">
        <f t="shared" si="56"/>
        <v>0.07090563493996219</v>
      </c>
      <c r="N306" s="20">
        <f t="shared" si="57"/>
        <v>0.08715073598030909</v>
      </c>
      <c r="O306" s="20">
        <f t="shared" si="58"/>
        <v>0.07090563493996219</v>
      </c>
      <c r="P306" s="29">
        <f t="shared" si="59"/>
        <v>0.016245101040346904</v>
      </c>
    </row>
    <row r="307" spans="1:16" ht="12.75">
      <c r="A307" s="16">
        <f>DATA!C313</f>
        <v>36817</v>
      </c>
      <c r="B307" s="53">
        <f>DATA!D313</f>
        <v>33.88</v>
      </c>
      <c r="C307" s="53">
        <f>DATA!E313</f>
        <v>34.1</v>
      </c>
      <c r="D307" s="53">
        <f>DATA!F313</f>
        <v>33.42</v>
      </c>
      <c r="E307" s="53">
        <f>DATA!G313</f>
        <v>33.43</v>
      </c>
      <c r="F307" s="55">
        <f>DATA!H313</f>
        <v>16378800</v>
      </c>
      <c r="G307" s="102">
        <f t="shared" si="50"/>
        <v>0.07000000000000028</v>
      </c>
      <c r="H307" s="102">
        <f t="shared" si="51"/>
        <v>-0.20000000000000284</v>
      </c>
      <c r="I307" s="18">
        <f t="shared" si="52"/>
        <v>0.07000000000000028</v>
      </c>
      <c r="J307" s="18">
        <f t="shared" si="53"/>
        <v>0</v>
      </c>
      <c r="K307" s="19">
        <f t="shared" si="54"/>
        <v>0.08500689398277049</v>
      </c>
      <c r="L307" s="19">
        <f t="shared" si="55"/>
        <v>1</v>
      </c>
      <c r="M307" s="19">
        <f t="shared" si="56"/>
        <v>0.06204243057246692</v>
      </c>
      <c r="N307" s="20">
        <f t="shared" si="57"/>
        <v>0.08500689398277049</v>
      </c>
      <c r="O307" s="20">
        <f t="shared" si="58"/>
        <v>0.06204243057246692</v>
      </c>
      <c r="P307" s="29">
        <f t="shared" si="59"/>
        <v>0.022964463410303573</v>
      </c>
    </row>
    <row r="308" spans="1:16" ht="12.75">
      <c r="A308" s="16">
        <f>DATA!C314</f>
        <v>36818</v>
      </c>
      <c r="B308" s="53">
        <f>DATA!D314</f>
        <v>33.48</v>
      </c>
      <c r="C308" s="53">
        <f>DATA!E314</f>
        <v>33.54</v>
      </c>
      <c r="D308" s="53">
        <f>DATA!F314</f>
        <v>33.06</v>
      </c>
      <c r="E308" s="53">
        <f>DATA!G314</f>
        <v>33.22</v>
      </c>
      <c r="F308" s="55">
        <f>DATA!H314</f>
        <v>16417300</v>
      </c>
      <c r="G308" s="102">
        <f t="shared" si="50"/>
        <v>-0.5600000000000023</v>
      </c>
      <c r="H308" s="102">
        <f t="shared" si="51"/>
        <v>0.35999999999999943</v>
      </c>
      <c r="I308" s="18">
        <f t="shared" si="52"/>
        <v>0</v>
      </c>
      <c r="J308" s="18">
        <f t="shared" si="53"/>
        <v>0.35999999999999943</v>
      </c>
      <c r="K308" s="19">
        <f t="shared" si="54"/>
        <v>0.07438103223492418</v>
      </c>
      <c r="L308" s="19">
        <f t="shared" si="55"/>
        <v>1</v>
      </c>
      <c r="M308" s="19">
        <f t="shared" si="56"/>
        <v>0.09928712675090848</v>
      </c>
      <c r="N308" s="20">
        <f t="shared" si="57"/>
        <v>0.07438103223492418</v>
      </c>
      <c r="O308" s="20">
        <f t="shared" si="58"/>
        <v>0.09928712675090848</v>
      </c>
      <c r="P308" s="29">
        <f t="shared" si="59"/>
        <v>-0.0249060945159843</v>
      </c>
    </row>
    <row r="309" spans="1:16" ht="12.75">
      <c r="A309" s="16">
        <f>DATA!C315</f>
        <v>36819</v>
      </c>
      <c r="B309" s="53">
        <f>DATA!D315</f>
        <v>33.15</v>
      </c>
      <c r="C309" s="53">
        <f>DATA!E315</f>
        <v>33.5</v>
      </c>
      <c r="D309" s="53">
        <f>DATA!F315</f>
        <v>33</v>
      </c>
      <c r="E309" s="53">
        <f>DATA!G315</f>
        <v>33.37</v>
      </c>
      <c r="F309" s="55">
        <f>DATA!H315</f>
        <v>16663700</v>
      </c>
      <c r="G309" s="102">
        <f t="shared" si="50"/>
        <v>-0.03999999999999915</v>
      </c>
      <c r="H309" s="102">
        <f t="shared" si="51"/>
        <v>0.060000000000002274</v>
      </c>
      <c r="I309" s="18">
        <f t="shared" si="52"/>
        <v>0</v>
      </c>
      <c r="J309" s="18">
        <f t="shared" si="53"/>
        <v>0.060000000000002274</v>
      </c>
      <c r="K309" s="19">
        <f t="shared" si="54"/>
        <v>0.06508340320555865</v>
      </c>
      <c r="L309" s="19">
        <f t="shared" si="55"/>
        <v>1</v>
      </c>
      <c r="M309" s="19">
        <f t="shared" si="56"/>
        <v>0.0943762359070452</v>
      </c>
      <c r="N309" s="20">
        <f t="shared" si="57"/>
        <v>0.06508340320555865</v>
      </c>
      <c r="O309" s="20">
        <f t="shared" si="58"/>
        <v>0.0943762359070452</v>
      </c>
      <c r="P309" s="29">
        <f t="shared" si="59"/>
        <v>-0.029292832701486554</v>
      </c>
    </row>
    <row r="310" spans="1:16" ht="12.75">
      <c r="A310" s="16">
        <f>DATA!C316</f>
        <v>36820</v>
      </c>
      <c r="B310" s="53">
        <f>DATA!D316</f>
        <v>33.37</v>
      </c>
      <c r="C310" s="53">
        <f>DATA!E316</f>
        <v>33.45</v>
      </c>
      <c r="D310" s="53">
        <f>DATA!F316</f>
        <v>32.74</v>
      </c>
      <c r="E310" s="53">
        <f>DATA!G316</f>
        <v>32.95</v>
      </c>
      <c r="F310" s="55">
        <f>DATA!H316</f>
        <v>16494100</v>
      </c>
      <c r="G310" s="102">
        <f t="shared" si="50"/>
        <v>-0.04999999999999716</v>
      </c>
      <c r="H310" s="102">
        <f t="shared" si="51"/>
        <v>0.259999999999998</v>
      </c>
      <c r="I310" s="18">
        <f t="shared" si="52"/>
        <v>0</v>
      </c>
      <c r="J310" s="18">
        <f t="shared" si="53"/>
        <v>0.259999999999998</v>
      </c>
      <c r="K310" s="19">
        <f t="shared" si="54"/>
        <v>0.05694797780486382</v>
      </c>
      <c r="L310" s="19">
        <f t="shared" si="55"/>
        <v>1</v>
      </c>
      <c r="M310" s="19">
        <f t="shared" si="56"/>
        <v>0.1150792064186643</v>
      </c>
      <c r="N310" s="20">
        <f t="shared" si="57"/>
        <v>0.05694797780486382</v>
      </c>
      <c r="O310" s="20">
        <f t="shared" si="58"/>
        <v>0.1150792064186643</v>
      </c>
      <c r="P310" s="29">
        <f t="shared" si="59"/>
        <v>-0.05813122861380048</v>
      </c>
    </row>
    <row r="311" spans="1:16" ht="12.75">
      <c r="A311" s="16">
        <f>DATA!C317</f>
        <v>36823</v>
      </c>
      <c r="B311" s="53">
        <f>DATA!D317</f>
        <v>33.1</v>
      </c>
      <c r="C311" s="53">
        <f>DATA!E317</f>
        <v>33.1</v>
      </c>
      <c r="D311" s="53">
        <f>DATA!F317</f>
        <v>32.65</v>
      </c>
      <c r="E311" s="53">
        <f>DATA!G317</f>
        <v>32.9</v>
      </c>
      <c r="F311" s="55">
        <f>DATA!H317</f>
        <v>14662900</v>
      </c>
      <c r="G311" s="102">
        <f t="shared" si="50"/>
        <v>-0.3500000000000014</v>
      </c>
      <c r="H311" s="102">
        <f t="shared" si="51"/>
        <v>0.09000000000000341</v>
      </c>
      <c r="I311" s="18">
        <f t="shared" si="52"/>
        <v>0</v>
      </c>
      <c r="J311" s="18">
        <f t="shared" si="53"/>
        <v>0.09000000000000341</v>
      </c>
      <c r="K311" s="19">
        <f t="shared" si="54"/>
        <v>0.04982948057925584</v>
      </c>
      <c r="L311" s="19">
        <f t="shared" si="55"/>
        <v>1</v>
      </c>
      <c r="M311" s="19">
        <f t="shared" si="56"/>
        <v>0.11194430561633169</v>
      </c>
      <c r="N311" s="20">
        <f t="shared" si="57"/>
        <v>0.04982948057925584</v>
      </c>
      <c r="O311" s="20">
        <f t="shared" si="58"/>
        <v>0.11194430561633169</v>
      </c>
      <c r="P311" s="29">
        <f t="shared" si="59"/>
        <v>-0.06211482503707585</v>
      </c>
    </row>
    <row r="312" spans="1:16" ht="12.75">
      <c r="A312" s="16">
        <f>DATA!C318</f>
        <v>36824</v>
      </c>
      <c r="B312" s="53">
        <f>DATA!D318</f>
        <v>33.1</v>
      </c>
      <c r="C312" s="53">
        <f>DATA!E318</f>
        <v>33.65</v>
      </c>
      <c r="D312" s="53">
        <f>DATA!F318</f>
        <v>32.9</v>
      </c>
      <c r="E312" s="53">
        <f>DATA!G318</f>
        <v>33.63</v>
      </c>
      <c r="F312" s="55">
        <f>DATA!H318</f>
        <v>20066700</v>
      </c>
      <c r="G312" s="102">
        <f t="shared" si="50"/>
        <v>0.5499999999999972</v>
      </c>
      <c r="H312" s="102">
        <f t="shared" si="51"/>
        <v>-0.25</v>
      </c>
      <c r="I312" s="18">
        <f t="shared" si="52"/>
        <v>0.5499999999999972</v>
      </c>
      <c r="J312" s="18">
        <f t="shared" si="53"/>
        <v>0</v>
      </c>
      <c r="K312" s="19">
        <f t="shared" si="54"/>
        <v>0.11235079550684851</v>
      </c>
      <c r="L312" s="19">
        <f t="shared" si="55"/>
        <v>1</v>
      </c>
      <c r="M312" s="19">
        <f t="shared" si="56"/>
        <v>0.09795126741429022</v>
      </c>
      <c r="N312" s="20">
        <f t="shared" si="57"/>
        <v>0.11235079550684851</v>
      </c>
      <c r="O312" s="20">
        <f t="shared" si="58"/>
        <v>0.09795126741429022</v>
      </c>
      <c r="P312" s="29">
        <f t="shared" si="59"/>
        <v>0.01439952809255829</v>
      </c>
    </row>
    <row r="313" spans="1:16" ht="12.75">
      <c r="A313" s="16">
        <f>DATA!C319</f>
        <v>36825</v>
      </c>
      <c r="B313" s="53">
        <f>DATA!D319</f>
        <v>33.57</v>
      </c>
      <c r="C313" s="53">
        <f>DATA!E319</f>
        <v>33.95</v>
      </c>
      <c r="D313" s="53">
        <f>DATA!F319</f>
        <v>33.35</v>
      </c>
      <c r="E313" s="53">
        <f>DATA!G319</f>
        <v>33.95</v>
      </c>
      <c r="F313" s="55">
        <f>DATA!H319</f>
        <v>16688900</v>
      </c>
      <c r="G313" s="102">
        <f t="shared" si="50"/>
        <v>0.30000000000000426</v>
      </c>
      <c r="H313" s="102">
        <f t="shared" si="51"/>
        <v>-0.45000000000000284</v>
      </c>
      <c r="I313" s="18">
        <f t="shared" si="52"/>
        <v>0.30000000000000426</v>
      </c>
      <c r="J313" s="18">
        <f t="shared" si="53"/>
        <v>0</v>
      </c>
      <c r="K313" s="19">
        <f t="shared" si="54"/>
        <v>0.13580694606849297</v>
      </c>
      <c r="L313" s="19">
        <f t="shared" si="55"/>
        <v>1</v>
      </c>
      <c r="M313" s="19">
        <f t="shared" si="56"/>
        <v>0.08570735898750395</v>
      </c>
      <c r="N313" s="20">
        <f t="shared" si="57"/>
        <v>0.13580694606849297</v>
      </c>
      <c r="O313" s="20">
        <f t="shared" si="58"/>
        <v>0.08570735898750395</v>
      </c>
      <c r="P313" s="29">
        <f t="shared" si="59"/>
        <v>0.05009958708098902</v>
      </c>
    </row>
    <row r="314" spans="1:16" ht="12.75">
      <c r="A314" s="16">
        <f>DATA!C320</f>
        <v>36826</v>
      </c>
      <c r="B314" s="53">
        <f>DATA!D320</f>
        <v>33.8</v>
      </c>
      <c r="C314" s="53">
        <f>DATA!E320</f>
        <v>34.15</v>
      </c>
      <c r="D314" s="53">
        <f>DATA!F320</f>
        <v>33.71</v>
      </c>
      <c r="E314" s="53">
        <f>DATA!G320</f>
        <v>34.03</v>
      </c>
      <c r="F314" s="55">
        <f>DATA!H320</f>
        <v>14379900</v>
      </c>
      <c r="G314" s="102">
        <f t="shared" si="50"/>
        <v>0.19999999999999574</v>
      </c>
      <c r="H314" s="102">
        <f t="shared" si="51"/>
        <v>-0.35999999999999943</v>
      </c>
      <c r="I314" s="18">
        <f t="shared" si="52"/>
        <v>0.19999999999999574</v>
      </c>
      <c r="J314" s="18">
        <f t="shared" si="53"/>
        <v>0</v>
      </c>
      <c r="K314" s="19">
        <f t="shared" si="54"/>
        <v>0.14383107780993082</v>
      </c>
      <c r="L314" s="19">
        <f t="shared" si="55"/>
        <v>1</v>
      </c>
      <c r="M314" s="19">
        <f t="shared" si="56"/>
        <v>0.07499393911406596</v>
      </c>
      <c r="N314" s="20">
        <f t="shared" si="57"/>
        <v>0.14383107780993082</v>
      </c>
      <c r="O314" s="20">
        <f t="shared" si="58"/>
        <v>0.07499393911406596</v>
      </c>
      <c r="P314" s="29">
        <f t="shared" si="59"/>
        <v>0.06883713869586486</v>
      </c>
    </row>
    <row r="315" spans="1:16" ht="12.75">
      <c r="A315" s="16">
        <f>DATA!C321</f>
        <v>36827</v>
      </c>
      <c r="B315" s="53">
        <f>DATA!D321</f>
        <v>33.9</v>
      </c>
      <c r="C315" s="53">
        <f>DATA!E321</f>
        <v>34.15</v>
      </c>
      <c r="D315" s="53">
        <f>DATA!F321</f>
        <v>33.8</v>
      </c>
      <c r="E315" s="53">
        <f>DATA!G321</f>
        <v>34.12</v>
      </c>
      <c r="F315" s="55">
        <f>DATA!H321</f>
        <v>18331000</v>
      </c>
      <c r="G315" s="102">
        <f t="shared" si="50"/>
        <v>0</v>
      </c>
      <c r="H315" s="102">
        <f t="shared" si="51"/>
        <v>-0.0899999999999963</v>
      </c>
      <c r="I315" s="18">
        <f t="shared" si="52"/>
        <v>0</v>
      </c>
      <c r="J315" s="18">
        <f t="shared" si="53"/>
        <v>0</v>
      </c>
      <c r="K315" s="19">
        <f t="shared" si="54"/>
        <v>0.12585219308368947</v>
      </c>
      <c r="L315" s="19">
        <f t="shared" si="55"/>
        <v>1</v>
      </c>
      <c r="M315" s="19">
        <f t="shared" si="56"/>
        <v>0.06561969672480772</v>
      </c>
      <c r="N315" s="20">
        <f t="shared" si="57"/>
        <v>0.12585219308368947</v>
      </c>
      <c r="O315" s="20">
        <f t="shared" si="58"/>
        <v>0.06561969672480772</v>
      </c>
      <c r="P315" s="29">
        <f t="shared" si="59"/>
        <v>0.060232496358881754</v>
      </c>
    </row>
    <row r="316" spans="1:16" ht="12.75">
      <c r="A316" s="16">
        <f>DATA!C322</f>
        <v>36830</v>
      </c>
      <c r="B316" s="53">
        <f>DATA!D322</f>
        <v>34.1</v>
      </c>
      <c r="C316" s="53">
        <f>DATA!E322</f>
        <v>34.14</v>
      </c>
      <c r="D316" s="53">
        <f>DATA!F322</f>
        <v>33.81</v>
      </c>
      <c r="E316" s="53">
        <f>DATA!G322</f>
        <v>34.05</v>
      </c>
      <c r="F316" s="55">
        <f>DATA!H322</f>
        <v>12919200</v>
      </c>
      <c r="G316" s="102">
        <f t="shared" si="50"/>
        <v>-0.00999999999999801</v>
      </c>
      <c r="H316" s="102">
        <f t="shared" si="51"/>
        <v>-0.010000000000005116</v>
      </c>
      <c r="I316" s="18">
        <f t="shared" si="52"/>
        <v>0</v>
      </c>
      <c r="J316" s="18">
        <f t="shared" si="53"/>
        <v>0</v>
      </c>
      <c r="K316" s="19">
        <f t="shared" si="54"/>
        <v>0.11012066894822829</v>
      </c>
      <c r="L316" s="19">
        <f t="shared" si="55"/>
        <v>1</v>
      </c>
      <c r="M316" s="19">
        <f t="shared" si="56"/>
        <v>0.057417234634206754</v>
      </c>
      <c r="N316" s="20">
        <f t="shared" si="57"/>
        <v>0.11012066894822829</v>
      </c>
      <c r="O316" s="20">
        <f t="shared" si="58"/>
        <v>0.057417234634206754</v>
      </c>
      <c r="P316" s="29">
        <f t="shared" si="59"/>
        <v>0.05270343431402154</v>
      </c>
    </row>
    <row r="317" spans="1:16" ht="12.75">
      <c r="A317" s="16">
        <f>DATA!C323</f>
        <v>36831</v>
      </c>
      <c r="B317" s="53">
        <f>DATA!D323</f>
        <v>33.95</v>
      </c>
      <c r="C317" s="53">
        <f>DATA!E323</f>
        <v>34.38</v>
      </c>
      <c r="D317" s="53">
        <f>DATA!F323</f>
        <v>33.9</v>
      </c>
      <c r="E317" s="53">
        <f>DATA!G323</f>
        <v>34.05</v>
      </c>
      <c r="F317" s="55">
        <f>DATA!H323</f>
        <v>16923000</v>
      </c>
      <c r="G317" s="102">
        <f t="shared" si="50"/>
        <v>0.240000000000002</v>
      </c>
      <c r="H317" s="102">
        <f t="shared" si="51"/>
        <v>-0.0899999999999963</v>
      </c>
      <c r="I317" s="18">
        <f t="shared" si="52"/>
        <v>0.240000000000002</v>
      </c>
      <c r="J317" s="18">
        <f t="shared" si="53"/>
        <v>0</v>
      </c>
      <c r="K317" s="19">
        <f t="shared" si="54"/>
        <v>0.1263555853297</v>
      </c>
      <c r="L317" s="19">
        <f t="shared" si="55"/>
        <v>1</v>
      </c>
      <c r="M317" s="19">
        <f t="shared" si="56"/>
        <v>0.050240080304930906</v>
      </c>
      <c r="N317" s="20">
        <f t="shared" si="57"/>
        <v>0.1263555853297</v>
      </c>
      <c r="O317" s="20">
        <f t="shared" si="58"/>
        <v>0.050240080304930906</v>
      </c>
      <c r="P317" s="29">
        <f t="shared" si="59"/>
        <v>0.0761155050247691</v>
      </c>
    </row>
    <row r="318" spans="1:16" ht="12.75">
      <c r="A318" s="16">
        <f>DATA!C324</f>
        <v>36832</v>
      </c>
      <c r="B318" s="53">
        <f>DATA!D324</f>
        <v>34.4</v>
      </c>
      <c r="C318" s="53">
        <f>DATA!E324</f>
        <v>34.45</v>
      </c>
      <c r="D318" s="53">
        <f>DATA!F324</f>
        <v>34.03</v>
      </c>
      <c r="E318" s="53">
        <f>DATA!G324</f>
        <v>34.33</v>
      </c>
      <c r="F318" s="55">
        <f>DATA!H324</f>
        <v>18906600</v>
      </c>
      <c r="G318" s="102">
        <f aca="true" t="shared" si="60" ref="G318:G381">C318-C317</f>
        <v>0.07000000000000028</v>
      </c>
      <c r="H318" s="102">
        <f aca="true" t="shared" si="61" ref="H318:H381">D317-D318</f>
        <v>-0.13000000000000256</v>
      </c>
      <c r="I318" s="18">
        <f aca="true" t="shared" si="62" ref="I318:I381">MAX(IF(G318&gt;=H318,G318,0),0)</f>
        <v>0.07000000000000028</v>
      </c>
      <c r="J318" s="18">
        <f aca="true" t="shared" si="63" ref="J318:J381">MAX(IF(H318&gt;G318,H318,0),0)</f>
        <v>0</v>
      </c>
      <c r="K318" s="19">
        <f aca="true" t="shared" si="64" ref="K318:K381">$AE$25*K317+(1-$AE$25)*$I318*IF($AE$7="yes",$F317,1)</f>
        <v>0.11931113716348754</v>
      </c>
      <c r="L318" s="19">
        <f aca="true" t="shared" si="65" ref="L318:L381">IF($AE$7="yes",$AE$25*L317+(1-$AE$25)*$F318,1)</f>
        <v>1</v>
      </c>
      <c r="M318" s="19">
        <f aca="true" t="shared" si="66" ref="M318:M381">$AE$25*M317+(1-$AE$25)*$J318*IF($AE$7="yes",$F317,1)</f>
        <v>0.04396007026681455</v>
      </c>
      <c r="N318" s="20">
        <f aca="true" t="shared" si="67" ref="N318:N381">K318/L318</f>
        <v>0.11931113716348754</v>
      </c>
      <c r="O318" s="20">
        <f aca="true" t="shared" si="68" ref="O318:O381">M318/L318</f>
        <v>0.04396007026681455</v>
      </c>
      <c r="P318" s="29">
        <f aca="true" t="shared" si="69" ref="P318:P381">N318-O318</f>
        <v>0.075351066896673</v>
      </c>
    </row>
    <row r="319" spans="1:16" ht="12.75">
      <c r="A319" s="16">
        <f>DATA!C325</f>
        <v>36833</v>
      </c>
      <c r="B319" s="53">
        <f>DATA!D325</f>
        <v>34.36</v>
      </c>
      <c r="C319" s="53">
        <f>DATA!E325</f>
        <v>35.09</v>
      </c>
      <c r="D319" s="53">
        <f>DATA!F325</f>
        <v>34.33</v>
      </c>
      <c r="E319" s="53">
        <f>DATA!G325</f>
        <v>35.09</v>
      </c>
      <c r="F319" s="55">
        <f>DATA!H325</f>
        <v>25234000</v>
      </c>
      <c r="G319" s="102">
        <f t="shared" si="60"/>
        <v>0.6400000000000006</v>
      </c>
      <c r="H319" s="102">
        <f t="shared" si="61"/>
        <v>-0.29999999999999716</v>
      </c>
      <c r="I319" s="18">
        <f t="shared" si="62"/>
        <v>0.6400000000000006</v>
      </c>
      <c r="J319" s="18">
        <f t="shared" si="63"/>
        <v>0</v>
      </c>
      <c r="K319" s="19">
        <f t="shared" si="64"/>
        <v>0.18439724501805166</v>
      </c>
      <c r="L319" s="19">
        <f t="shared" si="65"/>
        <v>1</v>
      </c>
      <c r="M319" s="19">
        <f t="shared" si="66"/>
        <v>0.03846506148346273</v>
      </c>
      <c r="N319" s="20">
        <f t="shared" si="67"/>
        <v>0.18439724501805166</v>
      </c>
      <c r="O319" s="20">
        <f t="shared" si="68"/>
        <v>0.03846506148346273</v>
      </c>
      <c r="P319" s="29">
        <f t="shared" si="69"/>
        <v>0.14593218353458892</v>
      </c>
    </row>
    <row r="320" spans="1:16" ht="12.75">
      <c r="A320" s="16">
        <f>DATA!C326</f>
        <v>36834</v>
      </c>
      <c r="B320" s="53">
        <f>DATA!D326</f>
        <v>35.2</v>
      </c>
      <c r="C320" s="53">
        <f>DATA!E326</f>
        <v>35.4</v>
      </c>
      <c r="D320" s="53">
        <f>DATA!F326</f>
        <v>34.78</v>
      </c>
      <c r="E320" s="53">
        <f>DATA!G326</f>
        <v>35.19</v>
      </c>
      <c r="F320" s="55">
        <f>DATA!H326</f>
        <v>20886500</v>
      </c>
      <c r="G320" s="102">
        <f t="shared" si="60"/>
        <v>0.30999999999999517</v>
      </c>
      <c r="H320" s="102">
        <f t="shared" si="61"/>
        <v>-0.45000000000000284</v>
      </c>
      <c r="I320" s="18">
        <f t="shared" si="62"/>
        <v>0.30999999999999517</v>
      </c>
      <c r="J320" s="18">
        <f t="shared" si="63"/>
        <v>0</v>
      </c>
      <c r="K320" s="19">
        <f t="shared" si="64"/>
        <v>0.20009758939079458</v>
      </c>
      <c r="L320" s="19">
        <f t="shared" si="65"/>
        <v>1</v>
      </c>
      <c r="M320" s="19">
        <f t="shared" si="66"/>
        <v>0.03365692879802989</v>
      </c>
      <c r="N320" s="20">
        <f t="shared" si="67"/>
        <v>0.20009758939079458</v>
      </c>
      <c r="O320" s="20">
        <f t="shared" si="68"/>
        <v>0.03365692879802989</v>
      </c>
      <c r="P320" s="29">
        <f t="shared" si="69"/>
        <v>0.1664406605927647</v>
      </c>
    </row>
    <row r="321" spans="1:16" ht="12.75">
      <c r="A321" s="16">
        <f>DATA!C327</f>
        <v>36837</v>
      </c>
      <c r="B321" s="53">
        <f>DATA!D327</f>
        <v>35.09</v>
      </c>
      <c r="C321" s="53">
        <f>DATA!E327</f>
        <v>35.22</v>
      </c>
      <c r="D321" s="53">
        <f>DATA!F327</f>
        <v>34.92</v>
      </c>
      <c r="E321" s="53">
        <f>DATA!G327</f>
        <v>35.12</v>
      </c>
      <c r="F321" s="55">
        <f>DATA!H327</f>
        <v>13419300</v>
      </c>
      <c r="G321" s="102">
        <f t="shared" si="60"/>
        <v>-0.17999999999999972</v>
      </c>
      <c r="H321" s="102">
        <f t="shared" si="61"/>
        <v>-0.14000000000000057</v>
      </c>
      <c r="I321" s="18">
        <f t="shared" si="62"/>
        <v>0</v>
      </c>
      <c r="J321" s="18">
        <f t="shared" si="63"/>
        <v>0</v>
      </c>
      <c r="K321" s="19">
        <f t="shared" si="64"/>
        <v>0.17508539071694526</v>
      </c>
      <c r="L321" s="19">
        <f t="shared" si="65"/>
        <v>1</v>
      </c>
      <c r="M321" s="19">
        <f t="shared" si="66"/>
        <v>0.02944981269827615</v>
      </c>
      <c r="N321" s="20">
        <f t="shared" si="67"/>
        <v>0.17508539071694526</v>
      </c>
      <c r="O321" s="20">
        <f t="shared" si="68"/>
        <v>0.02944981269827615</v>
      </c>
      <c r="P321" s="29">
        <f t="shared" si="69"/>
        <v>0.1456355780186691</v>
      </c>
    </row>
    <row r="322" spans="1:16" ht="12.75">
      <c r="A322" s="16">
        <f>DATA!C328</f>
        <v>36838</v>
      </c>
      <c r="B322" s="53">
        <f>DATA!D328</f>
        <v>35.02</v>
      </c>
      <c r="C322" s="53">
        <f>DATA!E328</f>
        <v>35.44</v>
      </c>
      <c r="D322" s="53">
        <f>DATA!F328</f>
        <v>35.02</v>
      </c>
      <c r="E322" s="53">
        <f>DATA!G328</f>
        <v>35.42</v>
      </c>
      <c r="F322" s="55">
        <f>DATA!H328</f>
        <v>15814700</v>
      </c>
      <c r="G322" s="102">
        <f t="shared" si="60"/>
        <v>0.21999999999999886</v>
      </c>
      <c r="H322" s="102">
        <f t="shared" si="61"/>
        <v>-0.10000000000000142</v>
      </c>
      <c r="I322" s="18">
        <f t="shared" si="62"/>
        <v>0.21999999999999886</v>
      </c>
      <c r="J322" s="18">
        <f t="shared" si="63"/>
        <v>0</v>
      </c>
      <c r="K322" s="19">
        <f t="shared" si="64"/>
        <v>0.18069971687732697</v>
      </c>
      <c r="L322" s="19">
        <f t="shared" si="65"/>
        <v>1</v>
      </c>
      <c r="M322" s="19">
        <f t="shared" si="66"/>
        <v>0.025768586110991632</v>
      </c>
      <c r="N322" s="20">
        <f t="shared" si="67"/>
        <v>0.18069971687732697</v>
      </c>
      <c r="O322" s="20">
        <f t="shared" si="68"/>
        <v>0.025768586110991632</v>
      </c>
      <c r="P322" s="29">
        <f t="shared" si="69"/>
        <v>0.15493113076633533</v>
      </c>
    </row>
    <row r="323" spans="1:16" ht="12.75">
      <c r="A323" s="16">
        <f>DATA!C329</f>
        <v>36839</v>
      </c>
      <c r="B323" s="53">
        <f>DATA!D329</f>
        <v>35.48</v>
      </c>
      <c r="C323" s="53">
        <f>DATA!E329</f>
        <v>35.6</v>
      </c>
      <c r="D323" s="53">
        <f>DATA!F329</f>
        <v>35.3</v>
      </c>
      <c r="E323" s="53">
        <f>DATA!G329</f>
        <v>35.32</v>
      </c>
      <c r="F323" s="55">
        <f>DATA!H329</f>
        <v>17046000</v>
      </c>
      <c r="G323" s="102">
        <f t="shared" si="60"/>
        <v>0.1600000000000037</v>
      </c>
      <c r="H323" s="102">
        <f t="shared" si="61"/>
        <v>-0.27999999999999403</v>
      </c>
      <c r="I323" s="18">
        <f t="shared" si="62"/>
        <v>0.1600000000000037</v>
      </c>
      <c r="J323" s="18">
        <f t="shared" si="63"/>
        <v>0</v>
      </c>
      <c r="K323" s="19">
        <f t="shared" si="64"/>
        <v>0.17811225226766156</v>
      </c>
      <c r="L323" s="19">
        <f t="shared" si="65"/>
        <v>1</v>
      </c>
      <c r="M323" s="19">
        <f t="shared" si="66"/>
        <v>0.022547512847117677</v>
      </c>
      <c r="N323" s="20">
        <f t="shared" si="67"/>
        <v>0.17811225226766156</v>
      </c>
      <c r="O323" s="20">
        <f t="shared" si="68"/>
        <v>0.022547512847117677</v>
      </c>
      <c r="P323" s="29">
        <f t="shared" si="69"/>
        <v>0.15556473942054388</v>
      </c>
    </row>
    <row r="324" spans="1:16" ht="12.75">
      <c r="A324" s="16">
        <f>DATA!C330</f>
        <v>36840</v>
      </c>
      <c r="B324" s="53">
        <f>DATA!D330</f>
        <v>35.42</v>
      </c>
      <c r="C324" s="53">
        <f>DATA!E330</f>
        <v>35.88</v>
      </c>
      <c r="D324" s="53">
        <f>DATA!F330</f>
        <v>35.4</v>
      </c>
      <c r="E324" s="53">
        <f>DATA!G330</f>
        <v>35.8</v>
      </c>
      <c r="F324" s="55">
        <f>DATA!H330</f>
        <v>14375300</v>
      </c>
      <c r="G324" s="102">
        <f t="shared" si="60"/>
        <v>0.28000000000000114</v>
      </c>
      <c r="H324" s="102">
        <f t="shared" si="61"/>
        <v>-0.10000000000000142</v>
      </c>
      <c r="I324" s="18">
        <f t="shared" si="62"/>
        <v>0.28000000000000114</v>
      </c>
      <c r="J324" s="18">
        <f t="shared" si="63"/>
        <v>0</v>
      </c>
      <c r="K324" s="19">
        <f t="shared" si="64"/>
        <v>0.19084822073420402</v>
      </c>
      <c r="L324" s="19">
        <f t="shared" si="65"/>
        <v>1</v>
      </c>
      <c r="M324" s="19">
        <f t="shared" si="66"/>
        <v>0.019729073741227968</v>
      </c>
      <c r="N324" s="20">
        <f t="shared" si="67"/>
        <v>0.19084822073420402</v>
      </c>
      <c r="O324" s="20">
        <f t="shared" si="68"/>
        <v>0.019729073741227968</v>
      </c>
      <c r="P324" s="29">
        <f t="shared" si="69"/>
        <v>0.17111914699297603</v>
      </c>
    </row>
    <row r="325" spans="1:16" ht="12.75">
      <c r="A325" s="16">
        <f>DATA!C331</f>
        <v>36841</v>
      </c>
      <c r="B325" s="53">
        <f>DATA!D331</f>
        <v>35.97</v>
      </c>
      <c r="C325" s="53">
        <f>DATA!E331</f>
        <v>36.25</v>
      </c>
      <c r="D325" s="53">
        <f>DATA!F331</f>
        <v>35.83</v>
      </c>
      <c r="E325" s="53">
        <f>DATA!G331</f>
        <v>36.25</v>
      </c>
      <c r="F325" s="55">
        <f>DATA!H331</f>
        <v>18832400</v>
      </c>
      <c r="G325" s="102">
        <f t="shared" si="60"/>
        <v>0.36999999999999744</v>
      </c>
      <c r="H325" s="102">
        <f t="shared" si="61"/>
        <v>-0.4299999999999997</v>
      </c>
      <c r="I325" s="18">
        <f t="shared" si="62"/>
        <v>0.36999999999999744</v>
      </c>
      <c r="J325" s="18">
        <f t="shared" si="63"/>
        <v>0</v>
      </c>
      <c r="K325" s="19">
        <f t="shared" si="64"/>
        <v>0.2132421931424282</v>
      </c>
      <c r="L325" s="19">
        <f t="shared" si="65"/>
        <v>1</v>
      </c>
      <c r="M325" s="19">
        <f t="shared" si="66"/>
        <v>0.017262939523574473</v>
      </c>
      <c r="N325" s="20">
        <f t="shared" si="67"/>
        <v>0.2132421931424282</v>
      </c>
      <c r="O325" s="20">
        <f t="shared" si="68"/>
        <v>0.017262939523574473</v>
      </c>
      <c r="P325" s="29">
        <f t="shared" si="69"/>
        <v>0.19597925361885374</v>
      </c>
    </row>
    <row r="326" spans="1:16" ht="12.75">
      <c r="A326" s="16">
        <f>DATA!C332</f>
        <v>36844</v>
      </c>
      <c r="B326" s="53">
        <f>DATA!D332</f>
        <v>36.25</v>
      </c>
      <c r="C326" s="53">
        <f>DATA!E332</f>
        <v>36.27</v>
      </c>
      <c r="D326" s="53">
        <f>DATA!F332</f>
        <v>35.95</v>
      </c>
      <c r="E326" s="53">
        <f>DATA!G332</f>
        <v>36.1</v>
      </c>
      <c r="F326" s="55">
        <f>DATA!H332</f>
        <v>14334400</v>
      </c>
      <c r="G326" s="102">
        <f t="shared" si="60"/>
        <v>0.020000000000003126</v>
      </c>
      <c r="H326" s="102">
        <f t="shared" si="61"/>
        <v>-0.12000000000000455</v>
      </c>
      <c r="I326" s="18">
        <f t="shared" si="62"/>
        <v>0.020000000000003126</v>
      </c>
      <c r="J326" s="18">
        <f t="shared" si="63"/>
        <v>0</v>
      </c>
      <c r="K326" s="19">
        <f t="shared" si="64"/>
        <v>0.18908691899962507</v>
      </c>
      <c r="L326" s="19">
        <f t="shared" si="65"/>
        <v>1</v>
      </c>
      <c r="M326" s="19">
        <f t="shared" si="66"/>
        <v>0.015105072083127665</v>
      </c>
      <c r="N326" s="20">
        <f t="shared" si="67"/>
        <v>0.18908691899962507</v>
      </c>
      <c r="O326" s="20">
        <f t="shared" si="68"/>
        <v>0.015105072083127665</v>
      </c>
      <c r="P326" s="29">
        <f t="shared" si="69"/>
        <v>0.1739818469164974</v>
      </c>
    </row>
    <row r="327" spans="1:16" ht="12.75">
      <c r="A327" s="16">
        <f>DATA!C333</f>
        <v>36845</v>
      </c>
      <c r="B327" s="53">
        <f>DATA!D333</f>
        <v>36.05</v>
      </c>
      <c r="C327" s="53">
        <f>DATA!E333</f>
        <v>36.24</v>
      </c>
      <c r="D327" s="53">
        <f>DATA!F333</f>
        <v>35.85</v>
      </c>
      <c r="E327" s="53">
        <f>DATA!G333</f>
        <v>36.1</v>
      </c>
      <c r="F327" s="55">
        <f>DATA!H333</f>
        <v>13142000</v>
      </c>
      <c r="G327" s="102">
        <f t="shared" si="60"/>
        <v>-0.030000000000001137</v>
      </c>
      <c r="H327" s="102">
        <f t="shared" si="61"/>
        <v>0.10000000000000142</v>
      </c>
      <c r="I327" s="18">
        <f t="shared" si="62"/>
        <v>0</v>
      </c>
      <c r="J327" s="18">
        <f t="shared" si="63"/>
        <v>0.10000000000000142</v>
      </c>
      <c r="K327" s="19">
        <f t="shared" si="64"/>
        <v>0.16545105412467193</v>
      </c>
      <c r="L327" s="19">
        <f t="shared" si="65"/>
        <v>1</v>
      </c>
      <c r="M327" s="19">
        <f t="shared" si="66"/>
        <v>0.025716938072736884</v>
      </c>
      <c r="N327" s="20">
        <f t="shared" si="67"/>
        <v>0.16545105412467193</v>
      </c>
      <c r="O327" s="20">
        <f t="shared" si="68"/>
        <v>0.025716938072736884</v>
      </c>
      <c r="P327" s="29">
        <f t="shared" si="69"/>
        <v>0.13973411605193503</v>
      </c>
    </row>
    <row r="328" spans="1:16" ht="12.75">
      <c r="A328" s="16">
        <f>DATA!C334</f>
        <v>36846</v>
      </c>
      <c r="B328" s="53">
        <f>DATA!D334</f>
        <v>36.28</v>
      </c>
      <c r="C328" s="53">
        <f>DATA!E334</f>
        <v>36.8</v>
      </c>
      <c r="D328" s="53">
        <f>DATA!F334</f>
        <v>36.1</v>
      </c>
      <c r="E328" s="53">
        <f>DATA!G334</f>
        <v>36.35</v>
      </c>
      <c r="F328" s="55">
        <f>DATA!H334</f>
        <v>18648200</v>
      </c>
      <c r="G328" s="102">
        <f t="shared" si="60"/>
        <v>0.5599999999999952</v>
      </c>
      <c r="H328" s="102">
        <f t="shared" si="61"/>
        <v>-0.25</v>
      </c>
      <c r="I328" s="18">
        <f t="shared" si="62"/>
        <v>0.5599999999999952</v>
      </c>
      <c r="J328" s="18">
        <f t="shared" si="63"/>
        <v>0</v>
      </c>
      <c r="K328" s="19">
        <f t="shared" si="64"/>
        <v>0.21476967235908734</v>
      </c>
      <c r="L328" s="19">
        <f t="shared" si="65"/>
        <v>1</v>
      </c>
      <c r="M328" s="19">
        <f t="shared" si="66"/>
        <v>0.022502320813644772</v>
      </c>
      <c r="N328" s="20">
        <f t="shared" si="67"/>
        <v>0.21476967235908734</v>
      </c>
      <c r="O328" s="20">
        <f t="shared" si="68"/>
        <v>0.022502320813644772</v>
      </c>
      <c r="P328" s="29">
        <f t="shared" si="69"/>
        <v>0.19226735154544256</v>
      </c>
    </row>
    <row r="329" spans="1:16" ht="12.75">
      <c r="A329" s="16">
        <f>DATA!C335</f>
        <v>36847</v>
      </c>
      <c r="B329" s="53">
        <f>DATA!D335</f>
        <v>36.4</v>
      </c>
      <c r="C329" s="53">
        <f>DATA!E335</f>
        <v>36.86</v>
      </c>
      <c r="D329" s="53">
        <f>DATA!F335</f>
        <v>36.38</v>
      </c>
      <c r="E329" s="53">
        <f>DATA!G335</f>
        <v>36.83</v>
      </c>
      <c r="F329" s="55">
        <f>DATA!H335</f>
        <v>15703100</v>
      </c>
      <c r="G329" s="102">
        <f t="shared" si="60"/>
        <v>0.060000000000002274</v>
      </c>
      <c r="H329" s="102">
        <f t="shared" si="61"/>
        <v>-0.28000000000000114</v>
      </c>
      <c r="I329" s="18">
        <f t="shared" si="62"/>
        <v>0.060000000000002274</v>
      </c>
      <c r="J329" s="18">
        <f t="shared" si="63"/>
        <v>0</v>
      </c>
      <c r="K329" s="19">
        <f t="shared" si="64"/>
        <v>0.1954234633142017</v>
      </c>
      <c r="L329" s="19">
        <f t="shared" si="65"/>
        <v>1</v>
      </c>
      <c r="M329" s="19">
        <f t="shared" si="66"/>
        <v>0.019689530711939175</v>
      </c>
      <c r="N329" s="20">
        <f t="shared" si="67"/>
        <v>0.1954234633142017</v>
      </c>
      <c r="O329" s="20">
        <f t="shared" si="68"/>
        <v>0.019689530711939175</v>
      </c>
      <c r="P329" s="29">
        <f t="shared" si="69"/>
        <v>0.17573393260226253</v>
      </c>
    </row>
    <row r="330" spans="1:16" ht="12.75">
      <c r="A330" s="16">
        <f>DATA!C336</f>
        <v>36848</v>
      </c>
      <c r="B330" s="53">
        <f>DATA!D336</f>
        <v>36.83</v>
      </c>
      <c r="C330" s="53">
        <f>DATA!E336</f>
        <v>36.83</v>
      </c>
      <c r="D330" s="53">
        <f>DATA!F336</f>
        <v>35.94</v>
      </c>
      <c r="E330" s="53">
        <f>DATA!G336</f>
        <v>36.27</v>
      </c>
      <c r="F330" s="55">
        <f>DATA!H336</f>
        <v>21810500</v>
      </c>
      <c r="G330" s="102">
        <f t="shared" si="60"/>
        <v>-0.030000000000001137</v>
      </c>
      <c r="H330" s="102">
        <f t="shared" si="61"/>
        <v>0.44000000000000483</v>
      </c>
      <c r="I330" s="18">
        <f t="shared" si="62"/>
        <v>0</v>
      </c>
      <c r="J330" s="18">
        <f t="shared" si="63"/>
        <v>0.44000000000000483</v>
      </c>
      <c r="K330" s="19">
        <f t="shared" si="64"/>
        <v>0.1709955303999265</v>
      </c>
      <c r="L330" s="19">
        <f t="shared" si="65"/>
        <v>1</v>
      </c>
      <c r="M330" s="19">
        <f t="shared" si="66"/>
        <v>0.07222833937294738</v>
      </c>
      <c r="N330" s="20">
        <f t="shared" si="67"/>
        <v>0.1709955303999265</v>
      </c>
      <c r="O330" s="20">
        <f t="shared" si="68"/>
        <v>0.07222833937294738</v>
      </c>
      <c r="P330" s="29">
        <f t="shared" si="69"/>
        <v>0.0987671910269791</v>
      </c>
    </row>
    <row r="331" spans="1:16" ht="12.75">
      <c r="A331" s="16">
        <f>DATA!C337</f>
        <v>36851</v>
      </c>
      <c r="B331" s="53">
        <f>DATA!D337</f>
        <v>36.25</v>
      </c>
      <c r="C331" s="53">
        <f>DATA!E337</f>
        <v>36.27</v>
      </c>
      <c r="D331" s="53">
        <f>DATA!F337</f>
        <v>35.94</v>
      </c>
      <c r="E331" s="53">
        <f>DATA!G337</f>
        <v>36.09</v>
      </c>
      <c r="F331" s="55">
        <f>DATA!H337</f>
        <v>15358700</v>
      </c>
      <c r="G331" s="102">
        <f t="shared" si="60"/>
        <v>-0.5599999999999952</v>
      </c>
      <c r="H331" s="102">
        <f t="shared" si="61"/>
        <v>0</v>
      </c>
      <c r="I331" s="18">
        <f t="shared" si="62"/>
        <v>0</v>
      </c>
      <c r="J331" s="18">
        <f t="shared" si="63"/>
        <v>0</v>
      </c>
      <c r="K331" s="19">
        <f t="shared" si="64"/>
        <v>0.14962108909993568</v>
      </c>
      <c r="L331" s="19">
        <f t="shared" si="65"/>
        <v>1</v>
      </c>
      <c r="M331" s="19">
        <f t="shared" si="66"/>
        <v>0.06319979695132896</v>
      </c>
      <c r="N331" s="20">
        <f t="shared" si="67"/>
        <v>0.14962108909993568</v>
      </c>
      <c r="O331" s="20">
        <f t="shared" si="68"/>
        <v>0.06319979695132896</v>
      </c>
      <c r="P331" s="29">
        <f t="shared" si="69"/>
        <v>0.08642129214860672</v>
      </c>
    </row>
    <row r="332" spans="1:16" ht="12.75">
      <c r="A332" s="16">
        <f>DATA!C338</f>
        <v>36852</v>
      </c>
      <c r="B332" s="53">
        <f>DATA!D338</f>
        <v>35.97</v>
      </c>
      <c r="C332" s="53">
        <f>DATA!E338</f>
        <v>36.04</v>
      </c>
      <c r="D332" s="53">
        <f>DATA!F338</f>
        <v>35.49</v>
      </c>
      <c r="E332" s="53">
        <f>DATA!G338</f>
        <v>35.81</v>
      </c>
      <c r="F332" s="55">
        <f>DATA!H338</f>
        <v>21021100</v>
      </c>
      <c r="G332" s="102">
        <f t="shared" si="60"/>
        <v>-0.23000000000000398</v>
      </c>
      <c r="H332" s="102">
        <f t="shared" si="61"/>
        <v>0.44999999999999574</v>
      </c>
      <c r="I332" s="18">
        <f t="shared" si="62"/>
        <v>0</v>
      </c>
      <c r="J332" s="18">
        <f t="shared" si="63"/>
        <v>0.44999999999999574</v>
      </c>
      <c r="K332" s="19">
        <f t="shared" si="64"/>
        <v>0.13091845296244373</v>
      </c>
      <c r="L332" s="19">
        <f t="shared" si="65"/>
        <v>1</v>
      </c>
      <c r="M332" s="19">
        <f t="shared" si="66"/>
        <v>0.11154982233241231</v>
      </c>
      <c r="N332" s="20">
        <f t="shared" si="67"/>
        <v>0.13091845296244373</v>
      </c>
      <c r="O332" s="20">
        <f t="shared" si="68"/>
        <v>0.11154982233241231</v>
      </c>
      <c r="P332" s="29">
        <f t="shared" si="69"/>
        <v>0.019368630630031414</v>
      </c>
    </row>
    <row r="333" spans="1:16" ht="12.75">
      <c r="A333" s="16">
        <f>DATA!C339</f>
        <v>36853</v>
      </c>
      <c r="B333" s="53">
        <f>DATA!D339</f>
        <v>35.85</v>
      </c>
      <c r="C333" s="53">
        <f>DATA!E339</f>
        <v>36</v>
      </c>
      <c r="D333" s="53">
        <f>DATA!F339</f>
        <v>35.56</v>
      </c>
      <c r="E333" s="53">
        <f>DATA!G339</f>
        <v>35.64</v>
      </c>
      <c r="F333" s="55">
        <f>DATA!H339</f>
        <v>16805700</v>
      </c>
      <c r="G333" s="102">
        <f t="shared" si="60"/>
        <v>-0.03999999999999915</v>
      </c>
      <c r="H333" s="102">
        <f t="shared" si="61"/>
        <v>-0.07000000000000028</v>
      </c>
      <c r="I333" s="18">
        <f t="shared" si="62"/>
        <v>0</v>
      </c>
      <c r="J333" s="18">
        <f t="shared" si="63"/>
        <v>0</v>
      </c>
      <c r="K333" s="19">
        <f t="shared" si="64"/>
        <v>0.11455364634213826</v>
      </c>
      <c r="L333" s="19">
        <f t="shared" si="65"/>
        <v>1</v>
      </c>
      <c r="M333" s="19">
        <f t="shared" si="66"/>
        <v>0.09760609454086078</v>
      </c>
      <c r="N333" s="20">
        <f t="shared" si="67"/>
        <v>0.11455364634213826</v>
      </c>
      <c r="O333" s="20">
        <f t="shared" si="68"/>
        <v>0.09760609454086078</v>
      </c>
      <c r="P333" s="29">
        <f t="shared" si="69"/>
        <v>0.01694755180127748</v>
      </c>
    </row>
    <row r="334" spans="1:16" ht="12.75">
      <c r="A334" s="16">
        <f>DATA!C340</f>
        <v>36855</v>
      </c>
      <c r="B334" s="53">
        <f>DATA!D340</f>
        <v>35.6</v>
      </c>
      <c r="C334" s="53">
        <f>DATA!E340</f>
        <v>35.63</v>
      </c>
      <c r="D334" s="53">
        <f>DATA!F340</f>
        <v>35.44</v>
      </c>
      <c r="E334" s="53">
        <f>DATA!G340</f>
        <v>35.44</v>
      </c>
      <c r="F334" s="55">
        <f>DATA!H340</f>
        <v>7889900</v>
      </c>
      <c r="G334" s="102">
        <f t="shared" si="60"/>
        <v>-0.36999999999999744</v>
      </c>
      <c r="H334" s="102">
        <f t="shared" si="61"/>
        <v>0.12000000000000455</v>
      </c>
      <c r="I334" s="18">
        <f t="shared" si="62"/>
        <v>0</v>
      </c>
      <c r="J334" s="18">
        <f t="shared" si="63"/>
        <v>0.12000000000000455</v>
      </c>
      <c r="K334" s="19">
        <f t="shared" si="64"/>
        <v>0.10023444054937097</v>
      </c>
      <c r="L334" s="19">
        <f t="shared" si="65"/>
        <v>1</v>
      </c>
      <c r="M334" s="19">
        <f t="shared" si="66"/>
        <v>0.10040533272325375</v>
      </c>
      <c r="N334" s="20">
        <f t="shared" si="67"/>
        <v>0.10023444054937097</v>
      </c>
      <c r="O334" s="20">
        <f t="shared" si="68"/>
        <v>0.10040533272325375</v>
      </c>
      <c r="P334" s="29">
        <f t="shared" si="69"/>
        <v>-0.0001708921738827751</v>
      </c>
    </row>
    <row r="335" spans="1:16" ht="12.75">
      <c r="A335" s="16">
        <f>DATA!C341</f>
        <v>36858</v>
      </c>
      <c r="B335" s="53">
        <f>DATA!D341</f>
        <v>35.57</v>
      </c>
      <c r="C335" s="53">
        <f>DATA!E341</f>
        <v>35.73</v>
      </c>
      <c r="D335" s="53">
        <f>DATA!F341</f>
        <v>35.12</v>
      </c>
      <c r="E335" s="53">
        <f>DATA!G341</f>
        <v>35.3</v>
      </c>
      <c r="F335" s="55">
        <f>DATA!H341</f>
        <v>21630500</v>
      </c>
      <c r="G335" s="102">
        <f t="shared" si="60"/>
        <v>0.09999999999999432</v>
      </c>
      <c r="H335" s="102">
        <f t="shared" si="61"/>
        <v>0.3200000000000003</v>
      </c>
      <c r="I335" s="18">
        <f t="shared" si="62"/>
        <v>0</v>
      </c>
      <c r="J335" s="18">
        <f t="shared" si="63"/>
        <v>0.3200000000000003</v>
      </c>
      <c r="K335" s="19">
        <f t="shared" si="64"/>
        <v>0.08770513548069961</v>
      </c>
      <c r="L335" s="19">
        <f t="shared" si="65"/>
        <v>1</v>
      </c>
      <c r="M335" s="19">
        <f t="shared" si="66"/>
        <v>0.12785466613284707</v>
      </c>
      <c r="N335" s="20">
        <f t="shared" si="67"/>
        <v>0.08770513548069961</v>
      </c>
      <c r="O335" s="20">
        <f t="shared" si="68"/>
        <v>0.12785466613284707</v>
      </c>
      <c r="P335" s="29">
        <f t="shared" si="69"/>
        <v>-0.040149530652147464</v>
      </c>
    </row>
    <row r="336" spans="1:16" ht="12.75">
      <c r="A336" s="16">
        <f>DATA!C342</f>
        <v>36859</v>
      </c>
      <c r="B336" s="53">
        <f>DATA!D342</f>
        <v>35.3</v>
      </c>
      <c r="C336" s="53">
        <f>DATA!E342</f>
        <v>35.61</v>
      </c>
      <c r="D336" s="53">
        <f>DATA!F342</f>
        <v>35.3</v>
      </c>
      <c r="E336" s="53">
        <f>DATA!G342</f>
        <v>35.36</v>
      </c>
      <c r="F336" s="55">
        <f>DATA!H342</f>
        <v>23067400</v>
      </c>
      <c r="G336" s="102">
        <f t="shared" si="60"/>
        <v>-0.11999999999999744</v>
      </c>
      <c r="H336" s="102">
        <f t="shared" si="61"/>
        <v>-0.17999999999999972</v>
      </c>
      <c r="I336" s="18">
        <f t="shared" si="62"/>
        <v>0</v>
      </c>
      <c r="J336" s="18">
        <f t="shared" si="63"/>
        <v>0</v>
      </c>
      <c r="K336" s="19">
        <f t="shared" si="64"/>
        <v>0.07674199354561216</v>
      </c>
      <c r="L336" s="19">
        <f t="shared" si="65"/>
        <v>1</v>
      </c>
      <c r="M336" s="19">
        <f t="shared" si="66"/>
        <v>0.1118728328662412</v>
      </c>
      <c r="N336" s="20">
        <f t="shared" si="67"/>
        <v>0.07674199354561216</v>
      </c>
      <c r="O336" s="20">
        <f t="shared" si="68"/>
        <v>0.1118728328662412</v>
      </c>
      <c r="P336" s="29">
        <f t="shared" si="69"/>
        <v>-0.035130839320629034</v>
      </c>
    </row>
    <row r="337" spans="1:16" ht="12.75">
      <c r="A337" s="16">
        <f>DATA!C343</f>
        <v>36860</v>
      </c>
      <c r="B337" s="53">
        <f>DATA!D343</f>
        <v>35.36</v>
      </c>
      <c r="C337" s="53">
        <f>DATA!E343</f>
        <v>36.02</v>
      </c>
      <c r="D337" s="53">
        <f>DATA!F343</f>
        <v>35.36</v>
      </c>
      <c r="E337" s="53">
        <f>DATA!G343</f>
        <v>36.02</v>
      </c>
      <c r="F337" s="55">
        <f>DATA!H343</f>
        <v>21709800</v>
      </c>
      <c r="G337" s="102">
        <f t="shared" si="60"/>
        <v>0.4100000000000037</v>
      </c>
      <c r="H337" s="102">
        <f t="shared" si="61"/>
        <v>-0.060000000000002274</v>
      </c>
      <c r="I337" s="18">
        <f t="shared" si="62"/>
        <v>0.4100000000000037</v>
      </c>
      <c r="J337" s="18">
        <f t="shared" si="63"/>
        <v>0</v>
      </c>
      <c r="K337" s="19">
        <f t="shared" si="64"/>
        <v>0.1183992443524111</v>
      </c>
      <c r="L337" s="19">
        <f t="shared" si="65"/>
        <v>1</v>
      </c>
      <c r="M337" s="19">
        <f t="shared" si="66"/>
        <v>0.09788872875796105</v>
      </c>
      <c r="N337" s="20">
        <f t="shared" si="67"/>
        <v>0.1183992443524111</v>
      </c>
      <c r="O337" s="20">
        <f t="shared" si="68"/>
        <v>0.09788872875796105</v>
      </c>
      <c r="P337" s="29">
        <f t="shared" si="69"/>
        <v>0.02051051559445005</v>
      </c>
    </row>
    <row r="338" spans="1:16" ht="12.75">
      <c r="A338" s="16">
        <f>DATA!C344</f>
        <v>36861</v>
      </c>
      <c r="B338" s="53">
        <f>DATA!D344</f>
        <v>35.85</v>
      </c>
      <c r="C338" s="53">
        <f>DATA!E344</f>
        <v>36.09</v>
      </c>
      <c r="D338" s="53">
        <f>DATA!F344</f>
        <v>35.75</v>
      </c>
      <c r="E338" s="53">
        <f>DATA!G344</f>
        <v>35.94</v>
      </c>
      <c r="F338" s="55">
        <f>DATA!H344</f>
        <v>15978300</v>
      </c>
      <c r="G338" s="102">
        <f t="shared" si="60"/>
        <v>0.07000000000000028</v>
      </c>
      <c r="H338" s="102">
        <f t="shared" si="61"/>
        <v>-0.39000000000000057</v>
      </c>
      <c r="I338" s="18">
        <f t="shared" si="62"/>
        <v>0.07000000000000028</v>
      </c>
      <c r="J338" s="18">
        <f t="shared" si="63"/>
        <v>0</v>
      </c>
      <c r="K338" s="19">
        <f t="shared" si="64"/>
        <v>0.11234933880835975</v>
      </c>
      <c r="L338" s="19">
        <f t="shared" si="65"/>
        <v>1</v>
      </c>
      <c r="M338" s="19">
        <f t="shared" si="66"/>
        <v>0.08565263766321592</v>
      </c>
      <c r="N338" s="20">
        <f t="shared" si="67"/>
        <v>0.11234933880835975</v>
      </c>
      <c r="O338" s="20">
        <f t="shared" si="68"/>
        <v>0.08565263766321592</v>
      </c>
      <c r="P338" s="29">
        <f t="shared" si="69"/>
        <v>0.02669670114514383</v>
      </c>
    </row>
    <row r="339" spans="1:16" ht="12.75">
      <c r="A339" s="16">
        <f>DATA!C345</f>
        <v>36862</v>
      </c>
      <c r="B339" s="53">
        <f>DATA!D345</f>
        <v>35.84</v>
      </c>
      <c r="C339" s="53">
        <f>DATA!E345</f>
        <v>36.03</v>
      </c>
      <c r="D339" s="53">
        <f>DATA!F345</f>
        <v>35.65</v>
      </c>
      <c r="E339" s="53">
        <f>DATA!G345</f>
        <v>35.83</v>
      </c>
      <c r="F339" s="55">
        <f>DATA!H345</f>
        <v>15164900</v>
      </c>
      <c r="G339" s="102">
        <f t="shared" si="60"/>
        <v>-0.060000000000002274</v>
      </c>
      <c r="H339" s="102">
        <f t="shared" si="61"/>
        <v>0.10000000000000142</v>
      </c>
      <c r="I339" s="18">
        <f t="shared" si="62"/>
        <v>0</v>
      </c>
      <c r="J339" s="18">
        <f t="shared" si="63"/>
        <v>0.10000000000000142</v>
      </c>
      <c r="K339" s="19">
        <f t="shared" si="64"/>
        <v>0.09830567145731478</v>
      </c>
      <c r="L339" s="19">
        <f t="shared" si="65"/>
        <v>1</v>
      </c>
      <c r="M339" s="19">
        <f t="shared" si="66"/>
        <v>0.0874460579553141</v>
      </c>
      <c r="N339" s="20">
        <f t="shared" si="67"/>
        <v>0.09830567145731478</v>
      </c>
      <c r="O339" s="20">
        <f t="shared" si="68"/>
        <v>0.0874460579553141</v>
      </c>
      <c r="P339" s="29">
        <f t="shared" si="69"/>
        <v>0.010859613502000681</v>
      </c>
    </row>
    <row r="340" spans="1:16" ht="12.75">
      <c r="A340" s="16">
        <f>DATA!C346</f>
        <v>36865</v>
      </c>
      <c r="B340" s="53">
        <f>DATA!D346</f>
        <v>35.65</v>
      </c>
      <c r="C340" s="53">
        <f>DATA!E346</f>
        <v>35.77</v>
      </c>
      <c r="D340" s="53">
        <f>DATA!F346</f>
        <v>35.59</v>
      </c>
      <c r="E340" s="53">
        <f>DATA!G346</f>
        <v>35.67</v>
      </c>
      <c r="F340" s="55">
        <f>DATA!H346</f>
        <v>11704500</v>
      </c>
      <c r="G340" s="102">
        <f t="shared" si="60"/>
        <v>-0.259999999999998</v>
      </c>
      <c r="H340" s="102">
        <f t="shared" si="61"/>
        <v>0.05999999999999517</v>
      </c>
      <c r="I340" s="18">
        <f t="shared" si="62"/>
        <v>0</v>
      </c>
      <c r="J340" s="18">
        <f t="shared" si="63"/>
        <v>0.05999999999999517</v>
      </c>
      <c r="K340" s="19">
        <f t="shared" si="64"/>
        <v>0.08601746252515044</v>
      </c>
      <c r="L340" s="19">
        <f t="shared" si="65"/>
        <v>1</v>
      </c>
      <c r="M340" s="19">
        <f t="shared" si="66"/>
        <v>0.08401530071089923</v>
      </c>
      <c r="N340" s="20">
        <f t="shared" si="67"/>
        <v>0.08601746252515044</v>
      </c>
      <c r="O340" s="20">
        <f t="shared" si="68"/>
        <v>0.08401530071089923</v>
      </c>
      <c r="P340" s="29">
        <f t="shared" si="69"/>
        <v>0.0020021618142512104</v>
      </c>
    </row>
    <row r="341" spans="1:16" ht="12.75">
      <c r="A341" s="16">
        <f>DATA!C347</f>
        <v>36866</v>
      </c>
      <c r="B341" s="53">
        <f>DATA!D347</f>
        <v>35.6</v>
      </c>
      <c r="C341" s="53">
        <f>DATA!E347</f>
        <v>35.65</v>
      </c>
      <c r="D341" s="53">
        <f>DATA!F347</f>
        <v>35.27</v>
      </c>
      <c r="E341" s="53">
        <f>DATA!G347</f>
        <v>35.31</v>
      </c>
      <c r="F341" s="55">
        <f>DATA!H347</f>
        <v>18764000</v>
      </c>
      <c r="G341" s="102">
        <f t="shared" si="60"/>
        <v>-0.12000000000000455</v>
      </c>
      <c r="H341" s="102">
        <f t="shared" si="61"/>
        <v>0.3200000000000003</v>
      </c>
      <c r="I341" s="18">
        <f t="shared" si="62"/>
        <v>0</v>
      </c>
      <c r="J341" s="18">
        <f t="shared" si="63"/>
        <v>0.3200000000000003</v>
      </c>
      <c r="K341" s="19">
        <f t="shared" si="64"/>
        <v>0.07526527970950664</v>
      </c>
      <c r="L341" s="19">
        <f t="shared" si="65"/>
        <v>1</v>
      </c>
      <c r="M341" s="19">
        <f t="shared" si="66"/>
        <v>0.11351338812203686</v>
      </c>
      <c r="N341" s="20">
        <f t="shared" si="67"/>
        <v>0.07526527970950664</v>
      </c>
      <c r="O341" s="20">
        <f t="shared" si="68"/>
        <v>0.11351338812203686</v>
      </c>
      <c r="P341" s="29">
        <f t="shared" si="69"/>
        <v>-0.03824810841253022</v>
      </c>
    </row>
    <row r="342" spans="1:16" ht="12.75">
      <c r="A342" s="16">
        <f>DATA!C348</f>
        <v>36867</v>
      </c>
      <c r="B342" s="53">
        <f>DATA!D348</f>
        <v>35.65</v>
      </c>
      <c r="C342" s="53">
        <f>DATA!E348</f>
        <v>35.9</v>
      </c>
      <c r="D342" s="53">
        <f>DATA!F348</f>
        <v>35.54</v>
      </c>
      <c r="E342" s="53">
        <f>DATA!G348</f>
        <v>35.71</v>
      </c>
      <c r="F342" s="55">
        <f>DATA!H348</f>
        <v>16388600</v>
      </c>
      <c r="G342" s="102">
        <f t="shared" si="60"/>
        <v>0.25</v>
      </c>
      <c r="H342" s="102">
        <f t="shared" si="61"/>
        <v>-0.269999999999996</v>
      </c>
      <c r="I342" s="18">
        <f t="shared" si="62"/>
        <v>0.25</v>
      </c>
      <c r="J342" s="18">
        <f t="shared" si="63"/>
        <v>0</v>
      </c>
      <c r="K342" s="19">
        <f t="shared" si="64"/>
        <v>0.09710711974581832</v>
      </c>
      <c r="L342" s="19">
        <f t="shared" si="65"/>
        <v>1</v>
      </c>
      <c r="M342" s="19">
        <f t="shared" si="66"/>
        <v>0.09932421460678226</v>
      </c>
      <c r="N342" s="20">
        <f t="shared" si="67"/>
        <v>0.09710711974581832</v>
      </c>
      <c r="O342" s="20">
        <f t="shared" si="68"/>
        <v>0.09932421460678226</v>
      </c>
      <c r="P342" s="29">
        <f t="shared" si="69"/>
        <v>-0.002217094860963942</v>
      </c>
    </row>
    <row r="343" spans="1:16" ht="12.75">
      <c r="A343" s="16">
        <f>DATA!C349</f>
        <v>36868</v>
      </c>
      <c r="B343" s="53">
        <f>DATA!D349</f>
        <v>35.58</v>
      </c>
      <c r="C343" s="53">
        <f>DATA!E349</f>
        <v>36.09</v>
      </c>
      <c r="D343" s="53">
        <f>DATA!F349</f>
        <v>35.5</v>
      </c>
      <c r="E343" s="53">
        <f>DATA!G349</f>
        <v>36.02</v>
      </c>
      <c r="F343" s="55">
        <f>DATA!H349</f>
        <v>15881900</v>
      </c>
      <c r="G343" s="102">
        <f t="shared" si="60"/>
        <v>0.19000000000000483</v>
      </c>
      <c r="H343" s="102">
        <f t="shared" si="61"/>
        <v>0.03999999999999915</v>
      </c>
      <c r="I343" s="18">
        <f t="shared" si="62"/>
        <v>0.19000000000000483</v>
      </c>
      <c r="J343" s="18">
        <f t="shared" si="63"/>
        <v>0</v>
      </c>
      <c r="K343" s="19">
        <f t="shared" si="64"/>
        <v>0.10871872977759163</v>
      </c>
      <c r="L343" s="19">
        <f t="shared" si="65"/>
        <v>1</v>
      </c>
      <c r="M343" s="19">
        <f t="shared" si="66"/>
        <v>0.08690868778093447</v>
      </c>
      <c r="N343" s="20">
        <f t="shared" si="67"/>
        <v>0.10871872977759163</v>
      </c>
      <c r="O343" s="20">
        <f t="shared" si="68"/>
        <v>0.08690868778093447</v>
      </c>
      <c r="P343" s="29">
        <f t="shared" si="69"/>
        <v>0.021810041996657162</v>
      </c>
    </row>
    <row r="344" spans="1:16" ht="12.75">
      <c r="A344" s="16">
        <f>DATA!C350</f>
        <v>36869</v>
      </c>
      <c r="B344" s="53">
        <f>DATA!D350</f>
        <v>36.15</v>
      </c>
      <c r="C344" s="53">
        <f>DATA!E350</f>
        <v>36.81</v>
      </c>
      <c r="D344" s="53">
        <f>DATA!F350</f>
        <v>36</v>
      </c>
      <c r="E344" s="53">
        <f>DATA!G350</f>
        <v>36.69</v>
      </c>
      <c r="F344" s="55">
        <f>DATA!H350</f>
        <v>32039000</v>
      </c>
      <c r="G344" s="102">
        <f t="shared" si="60"/>
        <v>0.7199999999999989</v>
      </c>
      <c r="H344" s="102">
        <f t="shared" si="61"/>
        <v>-0.5</v>
      </c>
      <c r="I344" s="18">
        <f t="shared" si="62"/>
        <v>0.7199999999999989</v>
      </c>
      <c r="J344" s="18">
        <f t="shared" si="63"/>
        <v>0</v>
      </c>
      <c r="K344" s="19">
        <f t="shared" si="64"/>
        <v>0.18512888855539253</v>
      </c>
      <c r="L344" s="19">
        <f t="shared" si="65"/>
        <v>1</v>
      </c>
      <c r="M344" s="19">
        <f t="shared" si="66"/>
        <v>0.07604510180831767</v>
      </c>
      <c r="N344" s="20">
        <f t="shared" si="67"/>
        <v>0.18512888855539253</v>
      </c>
      <c r="O344" s="20">
        <f t="shared" si="68"/>
        <v>0.07604510180831767</v>
      </c>
      <c r="P344" s="29">
        <f t="shared" si="69"/>
        <v>0.10908378674707486</v>
      </c>
    </row>
    <row r="345" spans="1:16" ht="12.75">
      <c r="A345" s="16">
        <f>DATA!C351</f>
        <v>36872</v>
      </c>
      <c r="B345" s="53">
        <f>DATA!D351</f>
        <v>36.85</v>
      </c>
      <c r="C345" s="53">
        <f>DATA!E351</f>
        <v>37.52</v>
      </c>
      <c r="D345" s="53">
        <f>DATA!F351</f>
        <v>36.82</v>
      </c>
      <c r="E345" s="53">
        <f>DATA!G351</f>
        <v>37.48</v>
      </c>
      <c r="F345" s="55">
        <f>DATA!H351</f>
        <v>28195500</v>
      </c>
      <c r="G345" s="102">
        <f t="shared" si="60"/>
        <v>0.7100000000000009</v>
      </c>
      <c r="H345" s="102">
        <f t="shared" si="61"/>
        <v>-0.8200000000000003</v>
      </c>
      <c r="I345" s="18">
        <f t="shared" si="62"/>
        <v>0.7100000000000009</v>
      </c>
      <c r="J345" s="18">
        <f t="shared" si="63"/>
        <v>0</v>
      </c>
      <c r="K345" s="19">
        <f t="shared" si="64"/>
        <v>0.2507377774859686</v>
      </c>
      <c r="L345" s="19">
        <f t="shared" si="65"/>
        <v>1</v>
      </c>
      <c r="M345" s="19">
        <f t="shared" si="66"/>
        <v>0.06653946408227795</v>
      </c>
      <c r="N345" s="20">
        <f t="shared" si="67"/>
        <v>0.2507377774859686</v>
      </c>
      <c r="O345" s="20">
        <f t="shared" si="68"/>
        <v>0.06653946408227795</v>
      </c>
      <c r="P345" s="29">
        <f t="shared" si="69"/>
        <v>0.18419831340369064</v>
      </c>
    </row>
    <row r="346" spans="1:16" ht="12.75">
      <c r="A346" s="16">
        <f>DATA!C352</f>
        <v>36873</v>
      </c>
      <c r="B346" s="53">
        <f>DATA!D352</f>
        <v>37.39</v>
      </c>
      <c r="C346" s="53">
        <f>DATA!E352</f>
        <v>37.75</v>
      </c>
      <c r="D346" s="53">
        <f>DATA!F352</f>
        <v>37.18</v>
      </c>
      <c r="E346" s="53">
        <f>DATA!G352</f>
        <v>37.38</v>
      </c>
      <c r="F346" s="55">
        <f>DATA!H352</f>
        <v>26370400</v>
      </c>
      <c r="G346" s="102">
        <f t="shared" si="60"/>
        <v>0.22999999999999687</v>
      </c>
      <c r="H346" s="102">
        <f t="shared" si="61"/>
        <v>-0.35999999999999943</v>
      </c>
      <c r="I346" s="18">
        <f t="shared" si="62"/>
        <v>0.22999999999999687</v>
      </c>
      <c r="J346" s="18">
        <f t="shared" si="63"/>
        <v>0</v>
      </c>
      <c r="K346" s="19">
        <f t="shared" si="64"/>
        <v>0.24814555530022214</v>
      </c>
      <c r="L346" s="19">
        <f t="shared" si="65"/>
        <v>1</v>
      </c>
      <c r="M346" s="19">
        <f t="shared" si="66"/>
        <v>0.05822203107199321</v>
      </c>
      <c r="N346" s="20">
        <f t="shared" si="67"/>
        <v>0.24814555530022214</v>
      </c>
      <c r="O346" s="20">
        <f t="shared" si="68"/>
        <v>0.05822203107199321</v>
      </c>
      <c r="P346" s="29">
        <f t="shared" si="69"/>
        <v>0.18992352422822895</v>
      </c>
    </row>
    <row r="347" spans="1:16" ht="12.75">
      <c r="A347" s="16">
        <f>DATA!C353</f>
        <v>36874</v>
      </c>
      <c r="B347" s="53">
        <f>DATA!D353</f>
        <v>37.39</v>
      </c>
      <c r="C347" s="53">
        <f>DATA!E353</f>
        <v>37.51</v>
      </c>
      <c r="D347" s="53">
        <f>DATA!F353</f>
        <v>37.01</v>
      </c>
      <c r="E347" s="53">
        <f>DATA!G353</f>
        <v>37.39</v>
      </c>
      <c r="F347" s="55">
        <f>DATA!H353</f>
        <v>20391100</v>
      </c>
      <c r="G347" s="102">
        <f t="shared" si="60"/>
        <v>-0.240000000000002</v>
      </c>
      <c r="H347" s="102">
        <f t="shared" si="61"/>
        <v>0.1700000000000017</v>
      </c>
      <c r="I347" s="18">
        <f t="shared" si="62"/>
        <v>0</v>
      </c>
      <c r="J347" s="18">
        <f t="shared" si="63"/>
        <v>0.1700000000000017</v>
      </c>
      <c r="K347" s="19">
        <f t="shared" si="64"/>
        <v>0.21712736088769438</v>
      </c>
      <c r="L347" s="19">
        <f t="shared" si="65"/>
        <v>1</v>
      </c>
      <c r="M347" s="19">
        <f t="shared" si="66"/>
        <v>0.07219427718799427</v>
      </c>
      <c r="N347" s="20">
        <f t="shared" si="67"/>
        <v>0.21712736088769438</v>
      </c>
      <c r="O347" s="20">
        <f t="shared" si="68"/>
        <v>0.07219427718799427</v>
      </c>
      <c r="P347" s="29">
        <f t="shared" si="69"/>
        <v>0.1449330836997001</v>
      </c>
    </row>
    <row r="348" spans="1:16" ht="12.75">
      <c r="A348" s="16">
        <f>DATA!C354</f>
        <v>36875</v>
      </c>
      <c r="B348" s="53">
        <f>DATA!D354</f>
        <v>37.3</v>
      </c>
      <c r="C348" s="53">
        <f>DATA!E354</f>
        <v>37.49</v>
      </c>
      <c r="D348" s="53">
        <f>DATA!F354</f>
        <v>37</v>
      </c>
      <c r="E348" s="53">
        <f>DATA!G354</f>
        <v>37.11</v>
      </c>
      <c r="F348" s="55">
        <f>DATA!H354</f>
        <v>23825700</v>
      </c>
      <c r="G348" s="102">
        <f t="shared" si="60"/>
        <v>-0.01999999999999602</v>
      </c>
      <c r="H348" s="102">
        <f t="shared" si="61"/>
        <v>0.00999999999999801</v>
      </c>
      <c r="I348" s="18">
        <f t="shared" si="62"/>
        <v>0</v>
      </c>
      <c r="J348" s="18">
        <f t="shared" si="63"/>
        <v>0.00999999999999801</v>
      </c>
      <c r="K348" s="19">
        <f t="shared" si="64"/>
        <v>0.18998644077673257</v>
      </c>
      <c r="L348" s="19">
        <f t="shared" si="65"/>
        <v>1</v>
      </c>
      <c r="M348" s="19">
        <f t="shared" si="66"/>
        <v>0.06441999253949474</v>
      </c>
      <c r="N348" s="20">
        <f t="shared" si="67"/>
        <v>0.18998644077673257</v>
      </c>
      <c r="O348" s="20">
        <f t="shared" si="68"/>
        <v>0.06441999253949474</v>
      </c>
      <c r="P348" s="29">
        <f t="shared" si="69"/>
        <v>0.12556644823723784</v>
      </c>
    </row>
    <row r="349" spans="1:16" ht="12.75">
      <c r="A349" s="16">
        <f>DATA!C355</f>
        <v>36876</v>
      </c>
      <c r="B349" s="53">
        <f>DATA!D355</f>
        <v>36.4</v>
      </c>
      <c r="C349" s="53">
        <f>DATA!E355</f>
        <v>37.09</v>
      </c>
      <c r="D349" s="53">
        <f>DATA!F355</f>
        <v>36.26</v>
      </c>
      <c r="E349" s="53">
        <f>DATA!G355</f>
        <v>36.75</v>
      </c>
      <c r="F349" s="55">
        <f>DATA!H355</f>
        <v>34996400</v>
      </c>
      <c r="G349" s="102">
        <f t="shared" si="60"/>
        <v>-0.3999999999999986</v>
      </c>
      <c r="H349" s="102">
        <f t="shared" si="61"/>
        <v>0.740000000000002</v>
      </c>
      <c r="I349" s="18">
        <f t="shared" si="62"/>
        <v>0</v>
      </c>
      <c r="J349" s="18">
        <f t="shared" si="63"/>
        <v>0.740000000000002</v>
      </c>
      <c r="K349" s="19">
        <f t="shared" si="64"/>
        <v>0.166238135679641</v>
      </c>
      <c r="L349" s="19">
        <f t="shared" si="65"/>
        <v>1</v>
      </c>
      <c r="M349" s="19">
        <f t="shared" si="66"/>
        <v>0.14886749347205813</v>
      </c>
      <c r="N349" s="20">
        <f t="shared" si="67"/>
        <v>0.166238135679641</v>
      </c>
      <c r="O349" s="20">
        <f t="shared" si="68"/>
        <v>0.14886749347205813</v>
      </c>
      <c r="P349" s="29">
        <f t="shared" si="69"/>
        <v>0.01737064220758286</v>
      </c>
    </row>
    <row r="350" spans="1:16" ht="12.75">
      <c r="A350" s="16">
        <f>DATA!C356</f>
        <v>36879</v>
      </c>
      <c r="B350" s="53">
        <f>DATA!D356</f>
        <v>36.92</v>
      </c>
      <c r="C350" s="53">
        <f>DATA!E356</f>
        <v>37.2</v>
      </c>
      <c r="D350" s="53">
        <f>DATA!F356</f>
        <v>36.92</v>
      </c>
      <c r="E350" s="53">
        <f>DATA!G356</f>
        <v>37.11</v>
      </c>
      <c r="F350" s="55">
        <f>DATA!H356</f>
        <v>17123800</v>
      </c>
      <c r="G350" s="102">
        <f t="shared" si="60"/>
        <v>0.10999999999999943</v>
      </c>
      <c r="H350" s="102">
        <f t="shared" si="61"/>
        <v>-0.6600000000000037</v>
      </c>
      <c r="I350" s="18">
        <f t="shared" si="62"/>
        <v>0.10999999999999943</v>
      </c>
      <c r="J350" s="18">
        <f t="shared" si="63"/>
        <v>0</v>
      </c>
      <c r="K350" s="19">
        <f t="shared" si="64"/>
        <v>0.1592083687196858</v>
      </c>
      <c r="L350" s="19">
        <f t="shared" si="65"/>
        <v>1</v>
      </c>
      <c r="M350" s="19">
        <f t="shared" si="66"/>
        <v>0.13025905678805086</v>
      </c>
      <c r="N350" s="20">
        <f t="shared" si="67"/>
        <v>0.1592083687196858</v>
      </c>
      <c r="O350" s="20">
        <f t="shared" si="68"/>
        <v>0.13025905678805086</v>
      </c>
      <c r="P350" s="29">
        <f t="shared" si="69"/>
        <v>0.02894931193163494</v>
      </c>
    </row>
    <row r="351" spans="1:16" ht="12.75">
      <c r="A351" s="16">
        <f>DATA!C357</f>
        <v>36880</v>
      </c>
      <c r="B351" s="53">
        <f>DATA!D357</f>
        <v>37.11</v>
      </c>
      <c r="C351" s="53">
        <f>DATA!E357</f>
        <v>37.24</v>
      </c>
      <c r="D351" s="53">
        <f>DATA!F357</f>
        <v>36.97</v>
      </c>
      <c r="E351" s="53">
        <f>DATA!G357</f>
        <v>37.17</v>
      </c>
      <c r="F351" s="55">
        <f>DATA!H357</f>
        <v>16388000</v>
      </c>
      <c r="G351" s="102">
        <f t="shared" si="60"/>
        <v>0.03999999999999915</v>
      </c>
      <c r="H351" s="102">
        <f t="shared" si="61"/>
        <v>-0.04999999999999716</v>
      </c>
      <c r="I351" s="18">
        <f t="shared" si="62"/>
        <v>0.03999999999999915</v>
      </c>
      <c r="J351" s="18">
        <f t="shared" si="63"/>
        <v>0</v>
      </c>
      <c r="K351" s="19">
        <f t="shared" si="64"/>
        <v>0.14430732262972495</v>
      </c>
      <c r="L351" s="19">
        <f t="shared" si="65"/>
        <v>1</v>
      </c>
      <c r="M351" s="19">
        <f t="shared" si="66"/>
        <v>0.1139766746895445</v>
      </c>
      <c r="N351" s="20">
        <f t="shared" si="67"/>
        <v>0.14430732262972495</v>
      </c>
      <c r="O351" s="20">
        <f t="shared" si="68"/>
        <v>0.1139766746895445</v>
      </c>
      <c r="P351" s="29">
        <f t="shared" si="69"/>
        <v>0.03033064794018045</v>
      </c>
    </row>
    <row r="352" spans="1:16" ht="12.75">
      <c r="A352" s="16">
        <f>DATA!C358</f>
        <v>36881</v>
      </c>
      <c r="B352" s="53">
        <f>DATA!D358</f>
        <v>36.77</v>
      </c>
      <c r="C352" s="53">
        <f>DATA!E358</f>
        <v>37.14</v>
      </c>
      <c r="D352" s="53">
        <f>DATA!F358</f>
        <v>36.66</v>
      </c>
      <c r="E352" s="53">
        <f>DATA!G358</f>
        <v>36.84</v>
      </c>
      <c r="F352" s="55">
        <f>DATA!H358</f>
        <v>17393600</v>
      </c>
      <c r="G352" s="102">
        <f t="shared" si="60"/>
        <v>-0.10000000000000142</v>
      </c>
      <c r="H352" s="102">
        <f t="shared" si="61"/>
        <v>0.3100000000000023</v>
      </c>
      <c r="I352" s="18">
        <f t="shared" si="62"/>
        <v>0</v>
      </c>
      <c r="J352" s="18">
        <f t="shared" si="63"/>
        <v>0.3100000000000023</v>
      </c>
      <c r="K352" s="19">
        <f t="shared" si="64"/>
        <v>0.12626890730100934</v>
      </c>
      <c r="L352" s="19">
        <f t="shared" si="65"/>
        <v>1</v>
      </c>
      <c r="M352" s="19">
        <f t="shared" si="66"/>
        <v>0.13847959035335172</v>
      </c>
      <c r="N352" s="20">
        <f t="shared" si="67"/>
        <v>0.12626890730100934</v>
      </c>
      <c r="O352" s="20">
        <f t="shared" si="68"/>
        <v>0.13847959035335172</v>
      </c>
      <c r="P352" s="29">
        <f t="shared" si="69"/>
        <v>-0.01221068305234238</v>
      </c>
    </row>
    <row r="353" spans="1:16" ht="12.75">
      <c r="A353" s="16">
        <f>DATA!C359</f>
        <v>36882</v>
      </c>
      <c r="B353" s="53">
        <f>DATA!D359</f>
        <v>36.75</v>
      </c>
      <c r="C353" s="53">
        <f>DATA!E359</f>
        <v>36.95</v>
      </c>
      <c r="D353" s="53">
        <f>DATA!F359</f>
        <v>36.71</v>
      </c>
      <c r="E353" s="53">
        <f>DATA!G359</f>
        <v>36.77</v>
      </c>
      <c r="F353" s="55">
        <f>DATA!H359</f>
        <v>10598200</v>
      </c>
      <c r="G353" s="102">
        <f t="shared" si="60"/>
        <v>-0.18999999999999773</v>
      </c>
      <c r="H353" s="102">
        <f t="shared" si="61"/>
        <v>-0.05000000000000426</v>
      </c>
      <c r="I353" s="18">
        <f t="shared" si="62"/>
        <v>0</v>
      </c>
      <c r="J353" s="18">
        <f t="shared" si="63"/>
        <v>0</v>
      </c>
      <c r="K353" s="19">
        <f t="shared" si="64"/>
        <v>0.11048529388838317</v>
      </c>
      <c r="L353" s="19">
        <f t="shared" si="65"/>
        <v>1</v>
      </c>
      <c r="M353" s="19">
        <f t="shared" si="66"/>
        <v>0.12116964155918275</v>
      </c>
      <c r="N353" s="20">
        <f t="shared" si="67"/>
        <v>0.11048529388838317</v>
      </c>
      <c r="O353" s="20">
        <f t="shared" si="68"/>
        <v>0.12116964155918275</v>
      </c>
      <c r="P353" s="29">
        <f t="shared" si="69"/>
        <v>-0.01068434767079958</v>
      </c>
    </row>
    <row r="354" spans="1:16" ht="12.75">
      <c r="A354" s="16">
        <f>DATA!C360</f>
        <v>36886</v>
      </c>
      <c r="B354" s="53">
        <f>DATA!D360</f>
        <v>36.85</v>
      </c>
      <c r="C354" s="53">
        <f>DATA!E360</f>
        <v>36.94</v>
      </c>
      <c r="D354" s="53">
        <f>DATA!F360</f>
        <v>36.57</v>
      </c>
      <c r="E354" s="53">
        <f>DATA!G360</f>
        <v>36.57</v>
      </c>
      <c r="F354" s="55">
        <f>DATA!H360</f>
        <v>9898700</v>
      </c>
      <c r="G354" s="102">
        <f t="shared" si="60"/>
        <v>-0.010000000000005116</v>
      </c>
      <c r="H354" s="102">
        <f t="shared" si="61"/>
        <v>0.14000000000000057</v>
      </c>
      <c r="I354" s="18">
        <f t="shared" si="62"/>
        <v>0</v>
      </c>
      <c r="J354" s="18">
        <f t="shared" si="63"/>
        <v>0.14000000000000057</v>
      </c>
      <c r="K354" s="19">
        <f t="shared" si="64"/>
        <v>0.09667463215233528</v>
      </c>
      <c r="L354" s="19">
        <f t="shared" si="65"/>
        <v>1</v>
      </c>
      <c r="M354" s="19">
        <f t="shared" si="66"/>
        <v>0.12352343636428498</v>
      </c>
      <c r="N354" s="20">
        <f t="shared" si="67"/>
        <v>0.09667463215233528</v>
      </c>
      <c r="O354" s="20">
        <f t="shared" si="68"/>
        <v>0.12352343636428498</v>
      </c>
      <c r="P354" s="29">
        <f t="shared" si="69"/>
        <v>-0.026848804211949698</v>
      </c>
    </row>
    <row r="355" spans="1:16" ht="12.75">
      <c r="A355" s="16">
        <f>DATA!C361</f>
        <v>36887</v>
      </c>
      <c r="B355" s="53">
        <f>DATA!D361</f>
        <v>36.54</v>
      </c>
      <c r="C355" s="53">
        <f>DATA!E361</f>
        <v>36.85</v>
      </c>
      <c r="D355" s="53">
        <f>DATA!F361</f>
        <v>36.53</v>
      </c>
      <c r="E355" s="53">
        <f>DATA!G361</f>
        <v>36.69</v>
      </c>
      <c r="F355" s="55">
        <f>DATA!H361</f>
        <v>12817700</v>
      </c>
      <c r="G355" s="102">
        <f t="shared" si="60"/>
        <v>-0.0899999999999963</v>
      </c>
      <c r="H355" s="102">
        <f t="shared" si="61"/>
        <v>0.03999999999999915</v>
      </c>
      <c r="I355" s="18">
        <f t="shared" si="62"/>
        <v>0</v>
      </c>
      <c r="J355" s="18">
        <f t="shared" si="63"/>
        <v>0.03999999999999915</v>
      </c>
      <c r="K355" s="19">
        <f t="shared" si="64"/>
        <v>0.08459030313329337</v>
      </c>
      <c r="L355" s="19">
        <f t="shared" si="65"/>
        <v>1</v>
      </c>
      <c r="M355" s="19">
        <f t="shared" si="66"/>
        <v>0.11308300681874925</v>
      </c>
      <c r="N355" s="20">
        <f t="shared" si="67"/>
        <v>0.08459030313329337</v>
      </c>
      <c r="O355" s="20">
        <f t="shared" si="68"/>
        <v>0.11308300681874925</v>
      </c>
      <c r="P355" s="29">
        <f t="shared" si="69"/>
        <v>-0.02849270368545588</v>
      </c>
    </row>
    <row r="356" spans="1:16" ht="12.75">
      <c r="A356" s="16">
        <f>DATA!C362</f>
        <v>36888</v>
      </c>
      <c r="B356" s="53">
        <f>DATA!D362</f>
        <v>36.57</v>
      </c>
      <c r="C356" s="53">
        <f>DATA!E362</f>
        <v>36.6</v>
      </c>
      <c r="D356" s="53">
        <f>DATA!F362</f>
        <v>36.42</v>
      </c>
      <c r="E356" s="53">
        <f>DATA!G362</f>
        <v>36.56</v>
      </c>
      <c r="F356" s="55">
        <f>DATA!H362</f>
        <v>11195100</v>
      </c>
      <c r="G356" s="102">
        <f t="shared" si="60"/>
        <v>-0.25</v>
      </c>
      <c r="H356" s="102">
        <f t="shared" si="61"/>
        <v>0.10999999999999943</v>
      </c>
      <c r="I356" s="18">
        <f t="shared" si="62"/>
        <v>0</v>
      </c>
      <c r="J356" s="18">
        <f t="shared" si="63"/>
        <v>0.10999999999999943</v>
      </c>
      <c r="K356" s="19">
        <f t="shared" si="64"/>
        <v>0.07401651524163169</v>
      </c>
      <c r="L356" s="19">
        <f t="shared" si="65"/>
        <v>1</v>
      </c>
      <c r="M356" s="19">
        <f t="shared" si="66"/>
        <v>0.11269763096640552</v>
      </c>
      <c r="N356" s="20">
        <f t="shared" si="67"/>
        <v>0.07401651524163169</v>
      </c>
      <c r="O356" s="20">
        <f t="shared" si="68"/>
        <v>0.11269763096640552</v>
      </c>
      <c r="P356" s="29">
        <f t="shared" si="69"/>
        <v>-0.038681115724773826</v>
      </c>
    </row>
    <row r="357" spans="1:16" ht="12.75">
      <c r="A357" s="16">
        <f>DATA!C363</f>
        <v>36889</v>
      </c>
      <c r="B357" s="53">
        <f>DATA!D363</f>
        <v>36.63</v>
      </c>
      <c r="C357" s="53">
        <f>DATA!E363</f>
        <v>36.83</v>
      </c>
      <c r="D357" s="53">
        <f>DATA!F363</f>
        <v>36.56</v>
      </c>
      <c r="E357" s="53">
        <f>DATA!G363</f>
        <v>36.6</v>
      </c>
      <c r="F357" s="55">
        <f>DATA!H363</f>
        <v>10461800</v>
      </c>
      <c r="G357" s="102">
        <f t="shared" si="60"/>
        <v>0.22999999999999687</v>
      </c>
      <c r="H357" s="102">
        <f t="shared" si="61"/>
        <v>-0.14000000000000057</v>
      </c>
      <c r="I357" s="18">
        <f t="shared" si="62"/>
        <v>0.22999999999999687</v>
      </c>
      <c r="J357" s="18">
        <f t="shared" si="63"/>
        <v>0</v>
      </c>
      <c r="K357" s="19">
        <f t="shared" si="64"/>
        <v>0.09351445083642734</v>
      </c>
      <c r="L357" s="19">
        <f t="shared" si="65"/>
        <v>1</v>
      </c>
      <c r="M357" s="19">
        <f t="shared" si="66"/>
        <v>0.09861042709560483</v>
      </c>
      <c r="N357" s="20">
        <f t="shared" si="67"/>
        <v>0.09351445083642734</v>
      </c>
      <c r="O357" s="20">
        <f t="shared" si="68"/>
        <v>0.09861042709560483</v>
      </c>
      <c r="P357" s="29">
        <f t="shared" si="69"/>
        <v>-0.005095976259177487</v>
      </c>
    </row>
    <row r="358" spans="1:16" ht="12.75">
      <c r="A358" s="16">
        <f>DATA!C364</f>
        <v>36890</v>
      </c>
      <c r="B358" s="53">
        <f>DATA!D364</f>
        <v>36.65</v>
      </c>
      <c r="C358" s="53">
        <f>DATA!E364</f>
        <v>36.76</v>
      </c>
      <c r="D358" s="53">
        <f>DATA!F364</f>
        <v>36.4</v>
      </c>
      <c r="E358" s="53">
        <f>DATA!G364</f>
        <v>36.5</v>
      </c>
      <c r="F358" s="55">
        <f>DATA!H364</f>
        <v>13161700</v>
      </c>
      <c r="G358" s="102">
        <f t="shared" si="60"/>
        <v>-0.07000000000000028</v>
      </c>
      <c r="H358" s="102">
        <f t="shared" si="61"/>
        <v>0.1600000000000037</v>
      </c>
      <c r="I358" s="18">
        <f t="shared" si="62"/>
        <v>0</v>
      </c>
      <c r="J358" s="18">
        <f t="shared" si="63"/>
        <v>0.1600000000000037</v>
      </c>
      <c r="K358" s="19">
        <f t="shared" si="64"/>
        <v>0.08182514448187392</v>
      </c>
      <c r="L358" s="19">
        <f t="shared" si="65"/>
        <v>1</v>
      </c>
      <c r="M358" s="19">
        <f t="shared" si="66"/>
        <v>0.10628412370865468</v>
      </c>
      <c r="N358" s="20">
        <f t="shared" si="67"/>
        <v>0.08182514448187392</v>
      </c>
      <c r="O358" s="20">
        <f t="shared" si="68"/>
        <v>0.10628412370865468</v>
      </c>
      <c r="P358" s="29">
        <f t="shared" si="69"/>
        <v>-0.024458979226780767</v>
      </c>
    </row>
    <row r="359" spans="1:16" ht="12.75">
      <c r="A359" s="16">
        <f>DATA!C365</f>
        <v>36893</v>
      </c>
      <c r="B359" s="53">
        <f>DATA!D365</f>
        <v>36.71</v>
      </c>
      <c r="C359" s="53">
        <f>DATA!E365</f>
        <v>36.89</v>
      </c>
      <c r="D359" s="53">
        <f>DATA!F365</f>
        <v>36.44</v>
      </c>
      <c r="E359" s="53">
        <f>DATA!G365</f>
        <v>36.59</v>
      </c>
      <c r="F359" s="55">
        <f>DATA!H365</f>
        <v>22229100</v>
      </c>
      <c r="G359" s="102">
        <f t="shared" si="60"/>
        <v>0.13000000000000256</v>
      </c>
      <c r="H359" s="102">
        <f t="shared" si="61"/>
        <v>-0.03999999999999915</v>
      </c>
      <c r="I359" s="18">
        <f t="shared" si="62"/>
        <v>0.13000000000000256</v>
      </c>
      <c r="J359" s="18">
        <f t="shared" si="63"/>
        <v>0</v>
      </c>
      <c r="K359" s="19">
        <f t="shared" si="64"/>
        <v>0.08784700142164</v>
      </c>
      <c r="L359" s="19">
        <f t="shared" si="65"/>
        <v>1</v>
      </c>
      <c r="M359" s="19">
        <f t="shared" si="66"/>
        <v>0.09299860824507285</v>
      </c>
      <c r="N359" s="20">
        <f t="shared" si="67"/>
        <v>0.08784700142164</v>
      </c>
      <c r="O359" s="20">
        <f t="shared" si="68"/>
        <v>0.09299860824507285</v>
      </c>
      <c r="P359" s="29">
        <f t="shared" si="69"/>
        <v>-0.005151606823432853</v>
      </c>
    </row>
    <row r="360" spans="1:16" ht="12.75">
      <c r="A360" s="16">
        <f>DATA!C366</f>
        <v>36894</v>
      </c>
      <c r="B360" s="53">
        <f>DATA!D366</f>
        <v>36.6</v>
      </c>
      <c r="C360" s="53">
        <f>DATA!E366</f>
        <v>36.85</v>
      </c>
      <c r="D360" s="53">
        <f>DATA!F366</f>
        <v>36.12</v>
      </c>
      <c r="E360" s="53">
        <f>DATA!G366</f>
        <v>36.15</v>
      </c>
      <c r="F360" s="55">
        <f>DATA!H366</f>
        <v>18847600</v>
      </c>
      <c r="G360" s="102">
        <f t="shared" si="60"/>
        <v>-0.03999999999999915</v>
      </c>
      <c r="H360" s="102">
        <f t="shared" si="61"/>
        <v>0.3200000000000003</v>
      </c>
      <c r="I360" s="18">
        <f t="shared" si="62"/>
        <v>0</v>
      </c>
      <c r="J360" s="18">
        <f t="shared" si="63"/>
        <v>0.3200000000000003</v>
      </c>
      <c r="K360" s="19">
        <f t="shared" si="64"/>
        <v>0.07686612624393499</v>
      </c>
      <c r="L360" s="19">
        <f t="shared" si="65"/>
        <v>1</v>
      </c>
      <c r="M360" s="19">
        <f t="shared" si="66"/>
        <v>0.12137378221443877</v>
      </c>
      <c r="N360" s="20">
        <f t="shared" si="67"/>
        <v>0.07686612624393499</v>
      </c>
      <c r="O360" s="20">
        <f t="shared" si="68"/>
        <v>0.12137378221443877</v>
      </c>
      <c r="P360" s="29">
        <f t="shared" si="69"/>
        <v>-0.04450765597050378</v>
      </c>
    </row>
    <row r="361" spans="1:16" ht="12.75">
      <c r="A361" s="16">
        <f>DATA!C367</f>
        <v>36895</v>
      </c>
      <c r="B361" s="53">
        <f>DATA!D367</f>
        <v>36.15</v>
      </c>
      <c r="C361" s="53">
        <f>DATA!E367</f>
        <v>36.34</v>
      </c>
      <c r="D361" s="53">
        <f>DATA!F367</f>
        <v>35.93</v>
      </c>
      <c r="E361" s="53">
        <f>DATA!G367</f>
        <v>35.93</v>
      </c>
      <c r="F361" s="55">
        <f>DATA!H367</f>
        <v>18957100</v>
      </c>
      <c r="G361" s="102">
        <f t="shared" si="60"/>
        <v>-0.509999999999998</v>
      </c>
      <c r="H361" s="102">
        <f t="shared" si="61"/>
        <v>0.18999999999999773</v>
      </c>
      <c r="I361" s="18">
        <f t="shared" si="62"/>
        <v>0</v>
      </c>
      <c r="J361" s="18">
        <f t="shared" si="63"/>
        <v>0.18999999999999773</v>
      </c>
      <c r="K361" s="19">
        <f t="shared" si="64"/>
        <v>0.06725786046344312</v>
      </c>
      <c r="L361" s="19">
        <f t="shared" si="65"/>
        <v>1</v>
      </c>
      <c r="M361" s="19">
        <f t="shared" si="66"/>
        <v>0.12995205943763366</v>
      </c>
      <c r="N361" s="20">
        <f t="shared" si="67"/>
        <v>0.06725786046344312</v>
      </c>
      <c r="O361" s="20">
        <f t="shared" si="68"/>
        <v>0.12995205943763366</v>
      </c>
      <c r="P361" s="29">
        <f t="shared" si="69"/>
        <v>-0.06269419897419054</v>
      </c>
    </row>
    <row r="362" spans="1:16" ht="12.75">
      <c r="A362" s="16">
        <f>DATA!C368</f>
        <v>36896</v>
      </c>
      <c r="B362" s="53">
        <f>DATA!D368</f>
        <v>36.03</v>
      </c>
      <c r="C362" s="53">
        <f>DATA!E368</f>
        <v>36.42</v>
      </c>
      <c r="D362" s="53">
        <f>DATA!F368</f>
        <v>35.94</v>
      </c>
      <c r="E362" s="53">
        <f>DATA!G368</f>
        <v>36.22</v>
      </c>
      <c r="F362" s="55">
        <f>DATA!H368</f>
        <v>19134500</v>
      </c>
      <c r="G362" s="102">
        <f t="shared" si="60"/>
        <v>0.0799999999999983</v>
      </c>
      <c r="H362" s="102">
        <f t="shared" si="61"/>
        <v>-0.00999999999999801</v>
      </c>
      <c r="I362" s="18">
        <f t="shared" si="62"/>
        <v>0.0799999999999983</v>
      </c>
      <c r="J362" s="18">
        <f t="shared" si="63"/>
        <v>0</v>
      </c>
      <c r="K362" s="19">
        <f t="shared" si="64"/>
        <v>0.06885062790551252</v>
      </c>
      <c r="L362" s="19">
        <f t="shared" si="65"/>
        <v>1</v>
      </c>
      <c r="M362" s="19">
        <f t="shared" si="66"/>
        <v>0.11370805200792945</v>
      </c>
      <c r="N362" s="20">
        <f t="shared" si="67"/>
        <v>0.06885062790551252</v>
      </c>
      <c r="O362" s="20">
        <f t="shared" si="68"/>
        <v>0.11370805200792945</v>
      </c>
      <c r="P362" s="29">
        <f t="shared" si="69"/>
        <v>-0.04485742410241693</v>
      </c>
    </row>
    <row r="363" spans="1:16" ht="12.75">
      <c r="A363" s="16">
        <f>DATA!C369</f>
        <v>36897</v>
      </c>
      <c r="B363" s="53">
        <f>DATA!D369</f>
        <v>36.36</v>
      </c>
      <c r="C363" s="53">
        <f>DATA!E369</f>
        <v>36.37</v>
      </c>
      <c r="D363" s="53">
        <f>DATA!F369</f>
        <v>35.85</v>
      </c>
      <c r="E363" s="53">
        <f>DATA!G369</f>
        <v>36</v>
      </c>
      <c r="F363" s="55">
        <f>DATA!H369</f>
        <v>15004000</v>
      </c>
      <c r="G363" s="102">
        <f t="shared" si="60"/>
        <v>-0.05000000000000426</v>
      </c>
      <c r="H363" s="102">
        <f t="shared" si="61"/>
        <v>0.0899999999999963</v>
      </c>
      <c r="I363" s="18">
        <f t="shared" si="62"/>
        <v>0</v>
      </c>
      <c r="J363" s="18">
        <f t="shared" si="63"/>
        <v>0.0899999999999963</v>
      </c>
      <c r="K363" s="19">
        <f t="shared" si="64"/>
        <v>0.060244299417323455</v>
      </c>
      <c r="L363" s="19">
        <f t="shared" si="65"/>
        <v>1</v>
      </c>
      <c r="M363" s="19">
        <f t="shared" si="66"/>
        <v>0.11074454550693781</v>
      </c>
      <c r="N363" s="20">
        <f t="shared" si="67"/>
        <v>0.060244299417323455</v>
      </c>
      <c r="O363" s="20">
        <f t="shared" si="68"/>
        <v>0.11074454550693781</v>
      </c>
      <c r="P363" s="29">
        <f t="shared" si="69"/>
        <v>-0.050500246089614356</v>
      </c>
    </row>
    <row r="364" spans="1:16" ht="12.75">
      <c r="A364" s="16">
        <f>DATA!C370</f>
        <v>36900</v>
      </c>
      <c r="B364" s="53">
        <f>DATA!D370</f>
        <v>35.88</v>
      </c>
      <c r="C364" s="53">
        <f>DATA!E370</f>
        <v>36.14</v>
      </c>
      <c r="D364" s="53">
        <f>DATA!F370</f>
        <v>35.73</v>
      </c>
      <c r="E364" s="53">
        <f>DATA!G370</f>
        <v>35.91</v>
      </c>
      <c r="F364" s="55">
        <f>DATA!H370</f>
        <v>16452500</v>
      </c>
      <c r="G364" s="102">
        <f t="shared" si="60"/>
        <v>-0.22999999999999687</v>
      </c>
      <c r="H364" s="102">
        <f t="shared" si="61"/>
        <v>0.12000000000000455</v>
      </c>
      <c r="I364" s="18">
        <f t="shared" si="62"/>
        <v>0</v>
      </c>
      <c r="J364" s="18">
        <f t="shared" si="63"/>
        <v>0.12000000000000455</v>
      </c>
      <c r="K364" s="19">
        <f t="shared" si="64"/>
        <v>0.05271376199015802</v>
      </c>
      <c r="L364" s="19">
        <f t="shared" si="65"/>
        <v>1</v>
      </c>
      <c r="M364" s="19">
        <f t="shared" si="66"/>
        <v>0.11190147731857115</v>
      </c>
      <c r="N364" s="20">
        <f t="shared" si="67"/>
        <v>0.05271376199015802</v>
      </c>
      <c r="O364" s="20">
        <f t="shared" si="68"/>
        <v>0.11190147731857115</v>
      </c>
      <c r="P364" s="29">
        <f t="shared" si="69"/>
        <v>-0.05918771532841313</v>
      </c>
    </row>
    <row r="365" spans="1:16" ht="12.75">
      <c r="A365" s="16">
        <f>DATA!C371</f>
        <v>36901</v>
      </c>
      <c r="B365" s="53">
        <f>DATA!D371</f>
        <v>35.6</v>
      </c>
      <c r="C365" s="53">
        <f>DATA!E371</f>
        <v>35.73</v>
      </c>
      <c r="D365" s="53">
        <f>DATA!F371</f>
        <v>35.32</v>
      </c>
      <c r="E365" s="53">
        <f>DATA!G371</f>
        <v>35.4</v>
      </c>
      <c r="F365" s="55">
        <f>DATA!H371</f>
        <v>18909500</v>
      </c>
      <c r="G365" s="102">
        <f t="shared" si="60"/>
        <v>-0.4100000000000037</v>
      </c>
      <c r="H365" s="102">
        <f t="shared" si="61"/>
        <v>0.4099999999999966</v>
      </c>
      <c r="I365" s="18">
        <f t="shared" si="62"/>
        <v>0</v>
      </c>
      <c r="J365" s="18">
        <f t="shared" si="63"/>
        <v>0.4099999999999966</v>
      </c>
      <c r="K365" s="19">
        <f t="shared" si="64"/>
        <v>0.04612454174138827</v>
      </c>
      <c r="L365" s="19">
        <f t="shared" si="65"/>
        <v>1</v>
      </c>
      <c r="M365" s="19">
        <f t="shared" si="66"/>
        <v>0.14916379265374935</v>
      </c>
      <c r="N365" s="20">
        <f t="shared" si="67"/>
        <v>0.04612454174138827</v>
      </c>
      <c r="O365" s="20">
        <f t="shared" si="68"/>
        <v>0.14916379265374935</v>
      </c>
      <c r="P365" s="29">
        <f t="shared" si="69"/>
        <v>-0.10303925091236107</v>
      </c>
    </row>
    <row r="366" spans="1:16" ht="12.75">
      <c r="A366" s="16">
        <f>DATA!C372</f>
        <v>36902</v>
      </c>
      <c r="B366" s="53">
        <f>DATA!D372</f>
        <v>35.43</v>
      </c>
      <c r="C366" s="53">
        <f>DATA!E372</f>
        <v>35.7</v>
      </c>
      <c r="D366" s="53">
        <f>DATA!F372</f>
        <v>35.1</v>
      </c>
      <c r="E366" s="53">
        <f>DATA!G372</f>
        <v>35.68</v>
      </c>
      <c r="F366" s="55">
        <f>DATA!H372</f>
        <v>22979500</v>
      </c>
      <c r="G366" s="102">
        <f t="shared" si="60"/>
        <v>-0.02999999999999403</v>
      </c>
      <c r="H366" s="102">
        <f t="shared" si="61"/>
        <v>0.21999999999999886</v>
      </c>
      <c r="I366" s="18">
        <f t="shared" si="62"/>
        <v>0</v>
      </c>
      <c r="J366" s="18">
        <f t="shared" si="63"/>
        <v>0.21999999999999886</v>
      </c>
      <c r="K366" s="19">
        <f t="shared" si="64"/>
        <v>0.04035897402371474</v>
      </c>
      <c r="L366" s="19">
        <f t="shared" si="65"/>
        <v>1</v>
      </c>
      <c r="M366" s="19">
        <f t="shared" si="66"/>
        <v>0.15801831857203053</v>
      </c>
      <c r="N366" s="20">
        <f t="shared" si="67"/>
        <v>0.04035897402371474</v>
      </c>
      <c r="O366" s="20">
        <f t="shared" si="68"/>
        <v>0.15801831857203053</v>
      </c>
      <c r="P366" s="29">
        <f t="shared" si="69"/>
        <v>-0.11765934454831578</v>
      </c>
    </row>
    <row r="367" spans="1:16" ht="12.75">
      <c r="A367" s="16">
        <f>DATA!C373</f>
        <v>36903</v>
      </c>
      <c r="B367" s="53">
        <f>DATA!D373</f>
        <v>35.6</v>
      </c>
      <c r="C367" s="53">
        <f>DATA!E373</f>
        <v>35.64</v>
      </c>
      <c r="D367" s="53">
        <f>DATA!F373</f>
        <v>35.1</v>
      </c>
      <c r="E367" s="53">
        <f>DATA!G373</f>
        <v>35.23</v>
      </c>
      <c r="F367" s="55">
        <f>DATA!H373</f>
        <v>14432800</v>
      </c>
      <c r="G367" s="102">
        <f t="shared" si="60"/>
        <v>-0.060000000000002274</v>
      </c>
      <c r="H367" s="102">
        <f t="shared" si="61"/>
        <v>0</v>
      </c>
      <c r="I367" s="18">
        <f t="shared" si="62"/>
        <v>0</v>
      </c>
      <c r="J367" s="18">
        <f t="shared" si="63"/>
        <v>0</v>
      </c>
      <c r="K367" s="19">
        <f t="shared" si="64"/>
        <v>0.035314102270750394</v>
      </c>
      <c r="L367" s="19">
        <f t="shared" si="65"/>
        <v>1</v>
      </c>
      <c r="M367" s="19">
        <f t="shared" si="66"/>
        <v>0.1382660287505267</v>
      </c>
      <c r="N367" s="20">
        <f t="shared" si="67"/>
        <v>0.035314102270750394</v>
      </c>
      <c r="O367" s="20">
        <f t="shared" si="68"/>
        <v>0.1382660287505267</v>
      </c>
      <c r="P367" s="29">
        <f t="shared" si="69"/>
        <v>-0.10295192647977632</v>
      </c>
    </row>
    <row r="368" spans="1:16" ht="12.75">
      <c r="A368" s="16">
        <f>DATA!C374</f>
        <v>36904</v>
      </c>
      <c r="B368" s="53">
        <f>DATA!D374</f>
        <v>35.36</v>
      </c>
      <c r="C368" s="53">
        <f>DATA!E374</f>
        <v>35.62</v>
      </c>
      <c r="D368" s="53">
        <f>DATA!F374</f>
        <v>35.27</v>
      </c>
      <c r="E368" s="53">
        <f>DATA!G374</f>
        <v>35.52</v>
      </c>
      <c r="F368" s="55">
        <f>DATA!H374</f>
        <v>14576900</v>
      </c>
      <c r="G368" s="102">
        <f t="shared" si="60"/>
        <v>-0.020000000000003126</v>
      </c>
      <c r="H368" s="102">
        <f t="shared" si="61"/>
        <v>-0.1700000000000017</v>
      </c>
      <c r="I368" s="18">
        <f t="shared" si="62"/>
        <v>0</v>
      </c>
      <c r="J368" s="18">
        <f t="shared" si="63"/>
        <v>0</v>
      </c>
      <c r="K368" s="19">
        <f t="shared" si="64"/>
        <v>0.030899839486906597</v>
      </c>
      <c r="L368" s="19">
        <f t="shared" si="65"/>
        <v>1</v>
      </c>
      <c r="M368" s="19">
        <f t="shared" si="66"/>
        <v>0.12098277515671087</v>
      </c>
      <c r="N368" s="20">
        <f t="shared" si="67"/>
        <v>0.030899839486906597</v>
      </c>
      <c r="O368" s="20">
        <f t="shared" si="68"/>
        <v>0.12098277515671087</v>
      </c>
      <c r="P368" s="29">
        <f t="shared" si="69"/>
        <v>-0.09008293566980427</v>
      </c>
    </row>
    <row r="369" spans="1:16" ht="12.75">
      <c r="A369" s="16">
        <f>DATA!C375</f>
        <v>36908</v>
      </c>
      <c r="B369" s="53">
        <f>DATA!D375</f>
        <v>35.28</v>
      </c>
      <c r="C369" s="53">
        <f>DATA!E375</f>
        <v>35.98</v>
      </c>
      <c r="D369" s="53">
        <f>DATA!F375</f>
        <v>35.07</v>
      </c>
      <c r="E369" s="53">
        <f>DATA!G375</f>
        <v>35.96</v>
      </c>
      <c r="F369" s="55">
        <f>DATA!H375</f>
        <v>20237800</v>
      </c>
      <c r="G369" s="102">
        <f t="shared" si="60"/>
        <v>0.35999999999999943</v>
      </c>
      <c r="H369" s="102">
        <f t="shared" si="61"/>
        <v>0.20000000000000284</v>
      </c>
      <c r="I369" s="18">
        <f t="shared" si="62"/>
        <v>0.35999999999999943</v>
      </c>
      <c r="J369" s="18">
        <f t="shared" si="63"/>
        <v>0</v>
      </c>
      <c r="K369" s="19">
        <f t="shared" si="64"/>
        <v>0.0720373595510432</v>
      </c>
      <c r="L369" s="19">
        <f t="shared" si="65"/>
        <v>1</v>
      </c>
      <c r="M369" s="19">
        <f t="shared" si="66"/>
        <v>0.10585992826212201</v>
      </c>
      <c r="N369" s="20">
        <f t="shared" si="67"/>
        <v>0.0720373595510432</v>
      </c>
      <c r="O369" s="20">
        <f t="shared" si="68"/>
        <v>0.10585992826212201</v>
      </c>
      <c r="P369" s="29">
        <f t="shared" si="69"/>
        <v>-0.033822568711078804</v>
      </c>
    </row>
    <row r="370" spans="1:16" ht="12.75">
      <c r="A370" s="16">
        <f>DATA!C376</f>
        <v>36909</v>
      </c>
      <c r="B370" s="53">
        <f>DATA!D376</f>
        <v>35.82</v>
      </c>
      <c r="C370" s="53">
        <f>DATA!E376</f>
        <v>35.9</v>
      </c>
      <c r="D370" s="53">
        <f>DATA!F376</f>
        <v>35.41</v>
      </c>
      <c r="E370" s="53">
        <f>DATA!G376</f>
        <v>35.44</v>
      </c>
      <c r="F370" s="55">
        <f>DATA!H376</f>
        <v>12727900</v>
      </c>
      <c r="G370" s="102">
        <f t="shared" si="60"/>
        <v>-0.0799999999999983</v>
      </c>
      <c r="H370" s="102">
        <f t="shared" si="61"/>
        <v>-0.3399999999999963</v>
      </c>
      <c r="I370" s="18">
        <f t="shared" si="62"/>
        <v>0</v>
      </c>
      <c r="J370" s="18">
        <f t="shared" si="63"/>
        <v>0</v>
      </c>
      <c r="K370" s="19">
        <f t="shared" si="64"/>
        <v>0.06303268960716281</v>
      </c>
      <c r="L370" s="19">
        <f t="shared" si="65"/>
        <v>1</v>
      </c>
      <c r="M370" s="19">
        <f t="shared" si="66"/>
        <v>0.09262743722935676</v>
      </c>
      <c r="N370" s="20">
        <f t="shared" si="67"/>
        <v>0.06303268960716281</v>
      </c>
      <c r="O370" s="20">
        <f t="shared" si="68"/>
        <v>0.09262743722935676</v>
      </c>
      <c r="P370" s="29">
        <f t="shared" si="69"/>
        <v>-0.029594747622193954</v>
      </c>
    </row>
    <row r="371" spans="1:16" ht="12.75">
      <c r="A371" s="16">
        <f>DATA!C377</f>
        <v>36910</v>
      </c>
      <c r="B371" s="53">
        <f>DATA!D377</f>
        <v>35.45</v>
      </c>
      <c r="C371" s="53">
        <f>DATA!E377</f>
        <v>35.7</v>
      </c>
      <c r="D371" s="53">
        <f>DATA!F377</f>
        <v>35.28</v>
      </c>
      <c r="E371" s="53">
        <f>DATA!G377</f>
        <v>35.37</v>
      </c>
      <c r="F371" s="55">
        <f>DATA!H377</f>
        <v>17902900</v>
      </c>
      <c r="G371" s="102">
        <f t="shared" si="60"/>
        <v>-0.19999999999999574</v>
      </c>
      <c r="H371" s="102">
        <f t="shared" si="61"/>
        <v>0.12999999999999545</v>
      </c>
      <c r="I371" s="18">
        <f t="shared" si="62"/>
        <v>0</v>
      </c>
      <c r="J371" s="18">
        <f t="shared" si="63"/>
        <v>0.12999999999999545</v>
      </c>
      <c r="K371" s="19">
        <f t="shared" si="64"/>
        <v>0.05515360340626746</v>
      </c>
      <c r="L371" s="19">
        <f t="shared" si="65"/>
        <v>1</v>
      </c>
      <c r="M371" s="19">
        <f t="shared" si="66"/>
        <v>0.0972990075756866</v>
      </c>
      <c r="N371" s="20">
        <f t="shared" si="67"/>
        <v>0.05515360340626746</v>
      </c>
      <c r="O371" s="20">
        <f t="shared" si="68"/>
        <v>0.0972990075756866</v>
      </c>
      <c r="P371" s="29">
        <f t="shared" si="69"/>
        <v>-0.04214540416941914</v>
      </c>
    </row>
    <row r="372" spans="1:16" ht="12.75">
      <c r="A372" s="16">
        <f>DATA!C378</f>
        <v>36911</v>
      </c>
      <c r="B372" s="53">
        <f>DATA!D378</f>
        <v>35.8</v>
      </c>
      <c r="C372" s="53">
        <f>DATA!E378</f>
        <v>35.83</v>
      </c>
      <c r="D372" s="53">
        <f>DATA!F378</f>
        <v>35.11</v>
      </c>
      <c r="E372" s="53">
        <f>DATA!G378</f>
        <v>35.13</v>
      </c>
      <c r="F372" s="55">
        <f>DATA!H378</f>
        <v>28101200</v>
      </c>
      <c r="G372" s="102">
        <f t="shared" si="60"/>
        <v>0.12999999999999545</v>
      </c>
      <c r="H372" s="102">
        <f t="shared" si="61"/>
        <v>0.1700000000000017</v>
      </c>
      <c r="I372" s="18">
        <f t="shared" si="62"/>
        <v>0</v>
      </c>
      <c r="J372" s="18">
        <f t="shared" si="63"/>
        <v>0.1700000000000017</v>
      </c>
      <c r="K372" s="19">
        <f t="shared" si="64"/>
        <v>0.04825940298048403</v>
      </c>
      <c r="L372" s="19">
        <f t="shared" si="65"/>
        <v>1</v>
      </c>
      <c r="M372" s="19">
        <f t="shared" si="66"/>
        <v>0.106386631628726</v>
      </c>
      <c r="N372" s="20">
        <f t="shared" si="67"/>
        <v>0.04825940298048403</v>
      </c>
      <c r="O372" s="20">
        <f t="shared" si="68"/>
        <v>0.106386631628726</v>
      </c>
      <c r="P372" s="29">
        <f t="shared" si="69"/>
        <v>-0.05812722864824197</v>
      </c>
    </row>
    <row r="373" spans="1:16" ht="12.75">
      <c r="A373" s="16">
        <f>DATA!C379</f>
        <v>36914</v>
      </c>
      <c r="B373" s="53">
        <f>DATA!D379</f>
        <v>35.22</v>
      </c>
      <c r="C373" s="53">
        <f>DATA!E379</f>
        <v>35.7</v>
      </c>
      <c r="D373" s="53">
        <f>DATA!F379</f>
        <v>34.95</v>
      </c>
      <c r="E373" s="53">
        <f>DATA!G379</f>
        <v>35.26</v>
      </c>
      <c r="F373" s="55">
        <f>DATA!H379</f>
        <v>22686400</v>
      </c>
      <c r="G373" s="102">
        <f t="shared" si="60"/>
        <v>-0.12999999999999545</v>
      </c>
      <c r="H373" s="102">
        <f t="shared" si="61"/>
        <v>0.1599999999999966</v>
      </c>
      <c r="I373" s="18">
        <f t="shared" si="62"/>
        <v>0</v>
      </c>
      <c r="J373" s="18">
        <f t="shared" si="63"/>
        <v>0.1599999999999966</v>
      </c>
      <c r="K373" s="19">
        <f t="shared" si="64"/>
        <v>0.04222697760792352</v>
      </c>
      <c r="L373" s="19">
        <f t="shared" si="65"/>
        <v>1</v>
      </c>
      <c r="M373" s="19">
        <f t="shared" si="66"/>
        <v>0.11308830267513482</v>
      </c>
      <c r="N373" s="20">
        <f t="shared" si="67"/>
        <v>0.04222697760792352</v>
      </c>
      <c r="O373" s="20">
        <f t="shared" si="68"/>
        <v>0.11308830267513482</v>
      </c>
      <c r="P373" s="29">
        <f t="shared" si="69"/>
        <v>-0.0708613250672113</v>
      </c>
    </row>
    <row r="374" spans="1:16" ht="12.75">
      <c r="A374" s="16">
        <f>DATA!C380</f>
        <v>36915</v>
      </c>
      <c r="B374" s="53">
        <f>DATA!D380</f>
        <v>35.65</v>
      </c>
      <c r="C374" s="53">
        <f>DATA!E380</f>
        <v>35.88</v>
      </c>
      <c r="D374" s="53">
        <f>DATA!F380</f>
        <v>35.57</v>
      </c>
      <c r="E374" s="53">
        <f>DATA!G380</f>
        <v>35.7</v>
      </c>
      <c r="F374" s="55">
        <f>DATA!H380</f>
        <v>21843600</v>
      </c>
      <c r="G374" s="102">
        <f t="shared" si="60"/>
        <v>0.17999999999999972</v>
      </c>
      <c r="H374" s="102">
        <f t="shared" si="61"/>
        <v>-0.6199999999999974</v>
      </c>
      <c r="I374" s="18">
        <f t="shared" si="62"/>
        <v>0.17999999999999972</v>
      </c>
      <c r="J374" s="18">
        <f t="shared" si="63"/>
        <v>0</v>
      </c>
      <c r="K374" s="19">
        <f t="shared" si="64"/>
        <v>0.059448605406933044</v>
      </c>
      <c r="L374" s="19">
        <f t="shared" si="65"/>
        <v>1</v>
      </c>
      <c r="M374" s="19">
        <f t="shared" si="66"/>
        <v>0.09895226484074297</v>
      </c>
      <c r="N374" s="20">
        <f t="shared" si="67"/>
        <v>0.059448605406933044</v>
      </c>
      <c r="O374" s="20">
        <f t="shared" si="68"/>
        <v>0.09895226484074297</v>
      </c>
      <c r="P374" s="29">
        <f t="shared" si="69"/>
        <v>-0.03950365943380993</v>
      </c>
    </row>
    <row r="375" spans="1:16" ht="12.75">
      <c r="A375" s="16">
        <f>DATA!C381</f>
        <v>36916</v>
      </c>
      <c r="B375" s="53">
        <f>DATA!D381</f>
        <v>35.94</v>
      </c>
      <c r="C375" s="53">
        <f>DATA!E381</f>
        <v>36.1</v>
      </c>
      <c r="D375" s="53">
        <f>DATA!F381</f>
        <v>35.45</v>
      </c>
      <c r="E375" s="53">
        <f>DATA!G381</f>
        <v>35.49</v>
      </c>
      <c r="F375" s="55">
        <f>DATA!H381</f>
        <v>22038000</v>
      </c>
      <c r="G375" s="102">
        <f t="shared" si="60"/>
        <v>0.21999999999999886</v>
      </c>
      <c r="H375" s="102">
        <f t="shared" si="61"/>
        <v>0.11999999999999744</v>
      </c>
      <c r="I375" s="18">
        <f t="shared" si="62"/>
        <v>0.21999999999999886</v>
      </c>
      <c r="J375" s="18">
        <f t="shared" si="63"/>
        <v>0</v>
      </c>
      <c r="K375" s="19">
        <f t="shared" si="64"/>
        <v>0.07951752973106627</v>
      </c>
      <c r="L375" s="19">
        <f t="shared" si="65"/>
        <v>1</v>
      </c>
      <c r="M375" s="19">
        <f t="shared" si="66"/>
        <v>0.0865832317356501</v>
      </c>
      <c r="N375" s="20">
        <f t="shared" si="67"/>
        <v>0.07951752973106627</v>
      </c>
      <c r="O375" s="20">
        <f t="shared" si="68"/>
        <v>0.0865832317356501</v>
      </c>
      <c r="P375" s="29">
        <f t="shared" si="69"/>
        <v>-0.00706570200458384</v>
      </c>
    </row>
    <row r="376" spans="1:16" ht="12.75">
      <c r="A376" s="16">
        <f>DATA!C382</f>
        <v>36917</v>
      </c>
      <c r="B376" s="53">
        <f>DATA!D382</f>
        <v>35.6</v>
      </c>
      <c r="C376" s="53">
        <f>DATA!E382</f>
        <v>35.7</v>
      </c>
      <c r="D376" s="53">
        <f>DATA!F382</f>
        <v>35.37</v>
      </c>
      <c r="E376" s="53">
        <f>DATA!G382</f>
        <v>35.61</v>
      </c>
      <c r="F376" s="55">
        <f>DATA!H382</f>
        <v>18429400</v>
      </c>
      <c r="G376" s="102">
        <f t="shared" si="60"/>
        <v>-0.3999999999999986</v>
      </c>
      <c r="H376" s="102">
        <f t="shared" si="61"/>
        <v>0.0800000000000054</v>
      </c>
      <c r="I376" s="18">
        <f t="shared" si="62"/>
        <v>0</v>
      </c>
      <c r="J376" s="18">
        <f t="shared" si="63"/>
        <v>0.0800000000000054</v>
      </c>
      <c r="K376" s="19">
        <f t="shared" si="64"/>
        <v>0.06957783851468298</v>
      </c>
      <c r="L376" s="19">
        <f t="shared" si="65"/>
        <v>1</v>
      </c>
      <c r="M376" s="19">
        <f t="shared" si="66"/>
        <v>0.08576032776869452</v>
      </c>
      <c r="N376" s="20">
        <f t="shared" si="67"/>
        <v>0.06957783851468298</v>
      </c>
      <c r="O376" s="20">
        <f t="shared" si="68"/>
        <v>0.08576032776869452</v>
      </c>
      <c r="P376" s="29">
        <f t="shared" si="69"/>
        <v>-0.016182489254011542</v>
      </c>
    </row>
    <row r="377" spans="1:16" ht="12.75">
      <c r="A377" s="16">
        <f>DATA!C383</f>
        <v>36918</v>
      </c>
      <c r="B377" s="53">
        <f>DATA!D383</f>
        <v>35.55</v>
      </c>
      <c r="C377" s="53">
        <f>DATA!E383</f>
        <v>35.77</v>
      </c>
      <c r="D377" s="53">
        <f>DATA!F383</f>
        <v>35.42</v>
      </c>
      <c r="E377" s="53">
        <f>DATA!G383</f>
        <v>35.75</v>
      </c>
      <c r="F377" s="55">
        <f>DATA!H383</f>
        <v>17750700</v>
      </c>
      <c r="G377" s="102">
        <f t="shared" si="60"/>
        <v>0.07000000000000028</v>
      </c>
      <c r="H377" s="102">
        <f t="shared" si="61"/>
        <v>-0.05000000000000426</v>
      </c>
      <c r="I377" s="18">
        <f t="shared" si="62"/>
        <v>0.07000000000000028</v>
      </c>
      <c r="J377" s="18">
        <f t="shared" si="63"/>
        <v>0</v>
      </c>
      <c r="K377" s="19">
        <f t="shared" si="64"/>
        <v>0.06963060870034765</v>
      </c>
      <c r="L377" s="19">
        <f t="shared" si="65"/>
        <v>1</v>
      </c>
      <c r="M377" s="19">
        <f t="shared" si="66"/>
        <v>0.07504028679760771</v>
      </c>
      <c r="N377" s="20">
        <f t="shared" si="67"/>
        <v>0.06963060870034765</v>
      </c>
      <c r="O377" s="20">
        <f t="shared" si="68"/>
        <v>0.07504028679760771</v>
      </c>
      <c r="P377" s="29">
        <f t="shared" si="69"/>
        <v>-0.005409678097260062</v>
      </c>
    </row>
    <row r="378" spans="1:16" ht="12.75">
      <c r="A378" s="16">
        <f>DATA!C384</f>
        <v>36921</v>
      </c>
      <c r="B378" s="53">
        <f>DATA!D384</f>
        <v>35.95</v>
      </c>
      <c r="C378" s="53">
        <f>DATA!E384</f>
        <v>36.18</v>
      </c>
      <c r="D378" s="53">
        <f>DATA!F384</f>
        <v>35.9</v>
      </c>
      <c r="E378" s="53">
        <f>DATA!G384</f>
        <v>36.13</v>
      </c>
      <c r="F378" s="55">
        <f>DATA!H384</f>
        <v>17209600</v>
      </c>
      <c r="G378" s="102">
        <f t="shared" si="60"/>
        <v>0.4099999999999966</v>
      </c>
      <c r="H378" s="102">
        <f t="shared" si="61"/>
        <v>-0.4799999999999969</v>
      </c>
      <c r="I378" s="18">
        <f t="shared" si="62"/>
        <v>0.4099999999999966</v>
      </c>
      <c r="J378" s="18">
        <f t="shared" si="63"/>
        <v>0</v>
      </c>
      <c r="K378" s="19">
        <f t="shared" si="64"/>
        <v>0.11217678261280377</v>
      </c>
      <c r="L378" s="19">
        <f t="shared" si="65"/>
        <v>1</v>
      </c>
      <c r="M378" s="19">
        <f t="shared" si="66"/>
        <v>0.06566025094790676</v>
      </c>
      <c r="N378" s="20">
        <f t="shared" si="67"/>
        <v>0.11217678261280377</v>
      </c>
      <c r="O378" s="20">
        <f t="shared" si="68"/>
        <v>0.06566025094790676</v>
      </c>
      <c r="P378" s="29">
        <f t="shared" si="69"/>
        <v>0.04651653166489701</v>
      </c>
    </row>
    <row r="379" spans="1:16" ht="12.75">
      <c r="A379" s="16">
        <f>DATA!C385</f>
        <v>36922</v>
      </c>
      <c r="B379" s="53">
        <f>DATA!D385</f>
        <v>36</v>
      </c>
      <c r="C379" s="53">
        <f>DATA!E385</f>
        <v>36.38</v>
      </c>
      <c r="D379" s="53">
        <f>DATA!F385</f>
        <v>35.89</v>
      </c>
      <c r="E379" s="53">
        <f>DATA!G385</f>
        <v>36.28</v>
      </c>
      <c r="F379" s="55">
        <f>DATA!H385</f>
        <v>18612200</v>
      </c>
      <c r="G379" s="102">
        <f t="shared" si="60"/>
        <v>0.20000000000000284</v>
      </c>
      <c r="H379" s="102">
        <f t="shared" si="61"/>
        <v>0.00999999999999801</v>
      </c>
      <c r="I379" s="18">
        <f t="shared" si="62"/>
        <v>0.20000000000000284</v>
      </c>
      <c r="J379" s="18">
        <f t="shared" si="63"/>
        <v>0</v>
      </c>
      <c r="K379" s="19">
        <f t="shared" si="64"/>
        <v>0.12315468478620366</v>
      </c>
      <c r="L379" s="19">
        <f t="shared" si="65"/>
        <v>1</v>
      </c>
      <c r="M379" s="19">
        <f t="shared" si="66"/>
        <v>0.057452719579418415</v>
      </c>
      <c r="N379" s="20">
        <f t="shared" si="67"/>
        <v>0.12315468478620366</v>
      </c>
      <c r="O379" s="20">
        <f t="shared" si="68"/>
        <v>0.057452719579418415</v>
      </c>
      <c r="P379" s="29">
        <f t="shared" si="69"/>
        <v>0.06570196520678524</v>
      </c>
    </row>
    <row r="380" spans="1:16" ht="12.75">
      <c r="A380" s="16">
        <f>DATA!C386</f>
        <v>36923</v>
      </c>
      <c r="B380" s="53">
        <f>DATA!D386</f>
        <v>36.18</v>
      </c>
      <c r="C380" s="53">
        <f>DATA!E386</f>
        <v>36.28</v>
      </c>
      <c r="D380" s="53">
        <f>DATA!F386</f>
        <v>36</v>
      </c>
      <c r="E380" s="53">
        <f>DATA!G386</f>
        <v>36.25</v>
      </c>
      <c r="F380" s="55">
        <f>DATA!H386</f>
        <v>13941500</v>
      </c>
      <c r="G380" s="102">
        <f t="shared" si="60"/>
        <v>-0.10000000000000142</v>
      </c>
      <c r="H380" s="102">
        <f t="shared" si="61"/>
        <v>-0.10999999999999943</v>
      </c>
      <c r="I380" s="18">
        <f t="shared" si="62"/>
        <v>0</v>
      </c>
      <c r="J380" s="18">
        <f t="shared" si="63"/>
        <v>0</v>
      </c>
      <c r="K380" s="19">
        <f t="shared" si="64"/>
        <v>0.1077603491879282</v>
      </c>
      <c r="L380" s="19">
        <f t="shared" si="65"/>
        <v>1</v>
      </c>
      <c r="M380" s="19">
        <f t="shared" si="66"/>
        <v>0.05027112963199111</v>
      </c>
      <c r="N380" s="20">
        <f t="shared" si="67"/>
        <v>0.1077603491879282</v>
      </c>
      <c r="O380" s="20">
        <f t="shared" si="68"/>
        <v>0.05027112963199111</v>
      </c>
      <c r="P380" s="29">
        <f t="shared" si="69"/>
        <v>0.057489219555937096</v>
      </c>
    </row>
    <row r="381" spans="1:16" ht="12.75">
      <c r="A381" s="16">
        <f>DATA!C387</f>
        <v>36924</v>
      </c>
      <c r="B381" s="53">
        <f>DATA!D387</f>
        <v>36.15</v>
      </c>
      <c r="C381" s="53">
        <f>DATA!E387</f>
        <v>36.15</v>
      </c>
      <c r="D381" s="53">
        <f>DATA!F387</f>
        <v>35.93</v>
      </c>
      <c r="E381" s="53">
        <f>DATA!G387</f>
        <v>36.07</v>
      </c>
      <c r="F381" s="55">
        <f>DATA!H387</f>
        <v>13180900</v>
      </c>
      <c r="G381" s="102">
        <f t="shared" si="60"/>
        <v>-0.13000000000000256</v>
      </c>
      <c r="H381" s="102">
        <f t="shared" si="61"/>
        <v>0.07000000000000028</v>
      </c>
      <c r="I381" s="18">
        <f t="shared" si="62"/>
        <v>0</v>
      </c>
      <c r="J381" s="18">
        <f t="shared" si="63"/>
        <v>0.07000000000000028</v>
      </c>
      <c r="K381" s="19">
        <f t="shared" si="64"/>
        <v>0.09429030553943718</v>
      </c>
      <c r="L381" s="19">
        <f t="shared" si="65"/>
        <v>1</v>
      </c>
      <c r="M381" s="19">
        <f t="shared" si="66"/>
        <v>0.05273723842799226</v>
      </c>
      <c r="N381" s="20">
        <f t="shared" si="67"/>
        <v>0.09429030553943718</v>
      </c>
      <c r="O381" s="20">
        <f t="shared" si="68"/>
        <v>0.05273723842799226</v>
      </c>
      <c r="P381" s="29">
        <f t="shared" si="69"/>
        <v>0.04155306711144492</v>
      </c>
    </row>
    <row r="382" spans="1:16" ht="12.75">
      <c r="A382" s="16">
        <f>DATA!C388</f>
        <v>36925</v>
      </c>
      <c r="B382" s="53">
        <f>DATA!D388</f>
        <v>36.02</v>
      </c>
      <c r="C382" s="53">
        <f>DATA!E388</f>
        <v>36.33</v>
      </c>
      <c r="D382" s="53">
        <f>DATA!F388</f>
        <v>36.02</v>
      </c>
      <c r="E382" s="53">
        <f>DATA!G388</f>
        <v>36.25</v>
      </c>
      <c r="F382" s="55">
        <f>DATA!H388</f>
        <v>17661500</v>
      </c>
      <c r="G382" s="102">
        <f aca="true" t="shared" si="70" ref="G382:G445">C382-C381</f>
        <v>0.17999999999999972</v>
      </c>
      <c r="H382" s="102">
        <f aca="true" t="shared" si="71" ref="H382:H445">D381-D382</f>
        <v>-0.09000000000000341</v>
      </c>
      <c r="I382" s="18">
        <f aca="true" t="shared" si="72" ref="I382:I445">MAX(IF(G382&gt;=H382,G382,0),0)</f>
        <v>0.17999999999999972</v>
      </c>
      <c r="J382" s="18">
        <f aca="true" t="shared" si="73" ref="J382:J445">MAX(IF(H382&gt;G382,H382,0),0)</f>
        <v>0</v>
      </c>
      <c r="K382" s="19">
        <f aca="true" t="shared" si="74" ref="K382:K445">$AE$25*K381+(1-$AE$25)*$I382*IF($AE$7="yes",$F381,1)</f>
        <v>0.1050040173470075</v>
      </c>
      <c r="L382" s="19">
        <f aca="true" t="shared" si="75" ref="L382:L445">IF($AE$7="yes",$AE$25*L381+(1-$AE$25)*$F382,1)</f>
        <v>1</v>
      </c>
      <c r="M382" s="19">
        <f aca="true" t="shared" si="76" ref="M382:M445">$AE$25*M381+(1-$AE$25)*$J382*IF($AE$7="yes",$F381,1)</f>
        <v>0.046145083624493224</v>
      </c>
      <c r="N382" s="20">
        <f aca="true" t="shared" si="77" ref="N382:N445">K382/L382</f>
        <v>0.1050040173470075</v>
      </c>
      <c r="O382" s="20">
        <f aca="true" t="shared" si="78" ref="O382:O445">M382/L382</f>
        <v>0.046145083624493224</v>
      </c>
      <c r="P382" s="29">
        <f aca="true" t="shared" si="79" ref="P382:P445">N382-O382</f>
        <v>0.05885893372251427</v>
      </c>
    </row>
    <row r="383" spans="1:16" ht="12.75">
      <c r="A383" s="16">
        <f>DATA!C389</f>
        <v>36928</v>
      </c>
      <c r="B383" s="53">
        <f>DATA!D389</f>
        <v>36.05</v>
      </c>
      <c r="C383" s="53">
        <f>DATA!E389</f>
        <v>36.36</v>
      </c>
      <c r="D383" s="53">
        <f>DATA!F389</f>
        <v>36.05</v>
      </c>
      <c r="E383" s="53">
        <f>DATA!G389</f>
        <v>36.23</v>
      </c>
      <c r="F383" s="55">
        <f>DATA!H389</f>
        <v>13847800</v>
      </c>
      <c r="G383" s="102">
        <f t="shared" si="70"/>
        <v>0.030000000000001137</v>
      </c>
      <c r="H383" s="102">
        <f t="shared" si="71"/>
        <v>-0.02999999999999403</v>
      </c>
      <c r="I383" s="18">
        <f t="shared" si="72"/>
        <v>0.030000000000001137</v>
      </c>
      <c r="J383" s="18">
        <f t="shared" si="73"/>
        <v>0</v>
      </c>
      <c r="K383" s="19">
        <f t="shared" si="74"/>
        <v>0.0956285151786317</v>
      </c>
      <c r="L383" s="19">
        <f t="shared" si="75"/>
        <v>1</v>
      </c>
      <c r="M383" s="19">
        <f t="shared" si="76"/>
        <v>0.04037694817143157</v>
      </c>
      <c r="N383" s="20">
        <f t="shared" si="77"/>
        <v>0.0956285151786317</v>
      </c>
      <c r="O383" s="20">
        <f t="shared" si="78"/>
        <v>0.04037694817143157</v>
      </c>
      <c r="P383" s="29">
        <f t="shared" si="79"/>
        <v>0.05525156700720013</v>
      </c>
    </row>
    <row r="384" spans="1:16" ht="12.75">
      <c r="A384" s="16">
        <f>DATA!C390</f>
        <v>36929</v>
      </c>
      <c r="B384" s="53">
        <f>DATA!D390</f>
        <v>36.28</v>
      </c>
      <c r="C384" s="53">
        <f>DATA!E390</f>
        <v>36.53</v>
      </c>
      <c r="D384" s="53">
        <f>DATA!F390</f>
        <v>36.2</v>
      </c>
      <c r="E384" s="53">
        <f>DATA!G390</f>
        <v>36.43</v>
      </c>
      <c r="F384" s="55">
        <f>DATA!H390</f>
        <v>17573200</v>
      </c>
      <c r="G384" s="102">
        <f t="shared" si="70"/>
        <v>0.1700000000000017</v>
      </c>
      <c r="H384" s="102">
        <f t="shared" si="71"/>
        <v>-0.15000000000000568</v>
      </c>
      <c r="I384" s="18">
        <f t="shared" si="72"/>
        <v>0.1700000000000017</v>
      </c>
      <c r="J384" s="18">
        <f t="shared" si="73"/>
        <v>0</v>
      </c>
      <c r="K384" s="19">
        <f t="shared" si="74"/>
        <v>0.10492495078130296</v>
      </c>
      <c r="L384" s="19">
        <f t="shared" si="75"/>
        <v>1</v>
      </c>
      <c r="M384" s="19">
        <f t="shared" si="76"/>
        <v>0.03532982965000263</v>
      </c>
      <c r="N384" s="20">
        <f t="shared" si="77"/>
        <v>0.10492495078130296</v>
      </c>
      <c r="O384" s="20">
        <f t="shared" si="78"/>
        <v>0.03532982965000263</v>
      </c>
      <c r="P384" s="29">
        <f t="shared" si="79"/>
        <v>0.06959512113130033</v>
      </c>
    </row>
    <row r="385" spans="1:16" ht="12.75">
      <c r="A385" s="16">
        <f>DATA!C391</f>
        <v>36930</v>
      </c>
      <c r="B385" s="53">
        <f>DATA!D391</f>
        <v>36.32</v>
      </c>
      <c r="C385" s="53">
        <f>DATA!E391</f>
        <v>36.36</v>
      </c>
      <c r="D385" s="53">
        <f>DATA!F391</f>
        <v>35.87</v>
      </c>
      <c r="E385" s="53">
        <f>DATA!G391</f>
        <v>36.09</v>
      </c>
      <c r="F385" s="55">
        <f>DATA!H391</f>
        <v>19199600</v>
      </c>
      <c r="G385" s="102">
        <f t="shared" si="70"/>
        <v>-0.1700000000000017</v>
      </c>
      <c r="H385" s="102">
        <f t="shared" si="71"/>
        <v>0.3300000000000054</v>
      </c>
      <c r="I385" s="18">
        <f t="shared" si="72"/>
        <v>0</v>
      </c>
      <c r="J385" s="18">
        <f t="shared" si="73"/>
        <v>0.3300000000000054</v>
      </c>
      <c r="K385" s="19">
        <f t="shared" si="74"/>
        <v>0.09180933193364009</v>
      </c>
      <c r="L385" s="19">
        <f t="shared" si="75"/>
        <v>1</v>
      </c>
      <c r="M385" s="19">
        <f t="shared" si="76"/>
        <v>0.07216360094375297</v>
      </c>
      <c r="N385" s="20">
        <f t="shared" si="77"/>
        <v>0.09180933193364009</v>
      </c>
      <c r="O385" s="20">
        <f t="shared" si="78"/>
        <v>0.07216360094375297</v>
      </c>
      <c r="P385" s="29">
        <f t="shared" si="79"/>
        <v>0.019645730989887117</v>
      </c>
    </row>
    <row r="386" spans="1:16" ht="12.75">
      <c r="A386" s="16">
        <f>DATA!C392</f>
        <v>36931</v>
      </c>
      <c r="B386" s="53">
        <f>DATA!D392</f>
        <v>36.17</v>
      </c>
      <c r="C386" s="53">
        <f>DATA!E392</f>
        <v>36.24</v>
      </c>
      <c r="D386" s="53">
        <f>DATA!F392</f>
        <v>36.01</v>
      </c>
      <c r="E386" s="53">
        <f>DATA!G392</f>
        <v>36.05</v>
      </c>
      <c r="F386" s="55">
        <f>DATA!H392</f>
        <v>12948300</v>
      </c>
      <c r="G386" s="102">
        <f t="shared" si="70"/>
        <v>-0.11999999999999744</v>
      </c>
      <c r="H386" s="102">
        <f t="shared" si="71"/>
        <v>-0.14000000000000057</v>
      </c>
      <c r="I386" s="18">
        <f t="shared" si="72"/>
        <v>0</v>
      </c>
      <c r="J386" s="18">
        <f t="shared" si="73"/>
        <v>0</v>
      </c>
      <c r="K386" s="19">
        <f t="shared" si="74"/>
        <v>0.08033316544193508</v>
      </c>
      <c r="L386" s="19">
        <f t="shared" si="75"/>
        <v>1</v>
      </c>
      <c r="M386" s="19">
        <f t="shared" si="76"/>
        <v>0.06314315082578385</v>
      </c>
      <c r="N386" s="20">
        <f t="shared" si="77"/>
        <v>0.08033316544193508</v>
      </c>
      <c r="O386" s="20">
        <f t="shared" si="78"/>
        <v>0.06314315082578385</v>
      </c>
      <c r="P386" s="29">
        <f t="shared" si="79"/>
        <v>0.01719001461615123</v>
      </c>
    </row>
    <row r="387" spans="1:16" ht="12.75">
      <c r="A387" s="16">
        <f>DATA!C393</f>
        <v>36932</v>
      </c>
      <c r="B387" s="53">
        <f>DATA!D393</f>
        <v>36</v>
      </c>
      <c r="C387" s="53">
        <f>DATA!E393</f>
        <v>36.47</v>
      </c>
      <c r="D387" s="53">
        <f>DATA!F393</f>
        <v>35.95</v>
      </c>
      <c r="E387" s="53">
        <f>DATA!G393</f>
        <v>36.23</v>
      </c>
      <c r="F387" s="55">
        <f>DATA!H393</f>
        <v>16082100</v>
      </c>
      <c r="G387" s="102">
        <f t="shared" si="70"/>
        <v>0.22999999999999687</v>
      </c>
      <c r="H387" s="102">
        <f t="shared" si="71"/>
        <v>0.05999999999999517</v>
      </c>
      <c r="I387" s="18">
        <f t="shared" si="72"/>
        <v>0.22999999999999687</v>
      </c>
      <c r="J387" s="18">
        <f t="shared" si="73"/>
        <v>0</v>
      </c>
      <c r="K387" s="19">
        <f t="shared" si="74"/>
        <v>0.09904151976169281</v>
      </c>
      <c r="L387" s="19">
        <f t="shared" si="75"/>
        <v>1</v>
      </c>
      <c r="M387" s="19">
        <f t="shared" si="76"/>
        <v>0.05525025697256087</v>
      </c>
      <c r="N387" s="20">
        <f t="shared" si="77"/>
        <v>0.09904151976169281</v>
      </c>
      <c r="O387" s="20">
        <f t="shared" si="78"/>
        <v>0.05525025697256087</v>
      </c>
      <c r="P387" s="29">
        <f t="shared" si="79"/>
        <v>0.043791262789131945</v>
      </c>
    </row>
    <row r="388" spans="1:16" ht="12.75">
      <c r="A388" s="16">
        <f>DATA!C394</f>
        <v>36935</v>
      </c>
      <c r="B388" s="53">
        <f>DATA!D394</f>
        <v>36.23</v>
      </c>
      <c r="C388" s="53">
        <f>DATA!E394</f>
        <v>36.4</v>
      </c>
      <c r="D388" s="53">
        <f>DATA!F394</f>
        <v>36.2</v>
      </c>
      <c r="E388" s="53">
        <f>DATA!G394</f>
        <v>36.32</v>
      </c>
      <c r="F388" s="55">
        <f>DATA!H394</f>
        <v>10485300</v>
      </c>
      <c r="G388" s="102">
        <f t="shared" si="70"/>
        <v>-0.07000000000000028</v>
      </c>
      <c r="H388" s="102">
        <f t="shared" si="71"/>
        <v>-0.25</v>
      </c>
      <c r="I388" s="18">
        <f t="shared" si="72"/>
        <v>0</v>
      </c>
      <c r="J388" s="18">
        <f t="shared" si="73"/>
        <v>0</v>
      </c>
      <c r="K388" s="19">
        <f t="shared" si="74"/>
        <v>0.08666132979148121</v>
      </c>
      <c r="L388" s="19">
        <f t="shared" si="75"/>
        <v>1</v>
      </c>
      <c r="M388" s="19">
        <f t="shared" si="76"/>
        <v>0.04834397485099076</v>
      </c>
      <c r="N388" s="20">
        <f t="shared" si="77"/>
        <v>0.08666132979148121</v>
      </c>
      <c r="O388" s="20">
        <f t="shared" si="78"/>
        <v>0.04834397485099076</v>
      </c>
      <c r="P388" s="29">
        <f t="shared" si="79"/>
        <v>0.03831735494049045</v>
      </c>
    </row>
    <row r="389" spans="1:16" ht="12.75">
      <c r="A389" s="16">
        <f>DATA!C395</f>
        <v>36936</v>
      </c>
      <c r="B389" s="53">
        <f>DATA!D395</f>
        <v>36.27</v>
      </c>
      <c r="C389" s="53">
        <f>DATA!E395</f>
        <v>36.61</v>
      </c>
      <c r="D389" s="53">
        <f>DATA!F395</f>
        <v>36.25</v>
      </c>
      <c r="E389" s="53">
        <f>DATA!G395</f>
        <v>36.39</v>
      </c>
      <c r="F389" s="55">
        <f>DATA!H395</f>
        <v>15600300</v>
      </c>
      <c r="G389" s="102">
        <f t="shared" si="70"/>
        <v>0.21000000000000085</v>
      </c>
      <c r="H389" s="102">
        <f t="shared" si="71"/>
        <v>-0.04999999999999716</v>
      </c>
      <c r="I389" s="18">
        <f t="shared" si="72"/>
        <v>0.21000000000000085</v>
      </c>
      <c r="J389" s="18">
        <f t="shared" si="73"/>
        <v>0</v>
      </c>
      <c r="K389" s="19">
        <f t="shared" si="74"/>
        <v>0.10207866356754616</v>
      </c>
      <c r="L389" s="19">
        <f t="shared" si="75"/>
        <v>1</v>
      </c>
      <c r="M389" s="19">
        <f t="shared" si="76"/>
        <v>0.04230097799461692</v>
      </c>
      <c r="N389" s="20">
        <f t="shared" si="77"/>
        <v>0.10207866356754616</v>
      </c>
      <c r="O389" s="20">
        <f t="shared" si="78"/>
        <v>0.04230097799461692</v>
      </c>
      <c r="P389" s="29">
        <f t="shared" si="79"/>
        <v>0.05977768557292924</v>
      </c>
    </row>
    <row r="390" spans="1:16" ht="12.75">
      <c r="A390" s="16">
        <f>DATA!C396</f>
        <v>36937</v>
      </c>
      <c r="B390" s="53">
        <f>DATA!D396</f>
        <v>36.26</v>
      </c>
      <c r="C390" s="53">
        <f>DATA!E396</f>
        <v>36.34</v>
      </c>
      <c r="D390" s="53">
        <f>DATA!F396</f>
        <v>36.06</v>
      </c>
      <c r="E390" s="53">
        <f>DATA!G396</f>
        <v>36.22</v>
      </c>
      <c r="F390" s="55">
        <f>DATA!H396</f>
        <v>13504500</v>
      </c>
      <c r="G390" s="102">
        <f t="shared" si="70"/>
        <v>-0.269999999999996</v>
      </c>
      <c r="H390" s="102">
        <f t="shared" si="71"/>
        <v>0.18999999999999773</v>
      </c>
      <c r="I390" s="18">
        <f t="shared" si="72"/>
        <v>0</v>
      </c>
      <c r="J390" s="18">
        <f t="shared" si="73"/>
        <v>0.18999999999999773</v>
      </c>
      <c r="K390" s="19">
        <f t="shared" si="74"/>
        <v>0.0893188306216029</v>
      </c>
      <c r="L390" s="19">
        <f t="shared" si="75"/>
        <v>1</v>
      </c>
      <c r="M390" s="19">
        <f t="shared" si="76"/>
        <v>0.06076335574528952</v>
      </c>
      <c r="N390" s="20">
        <f t="shared" si="77"/>
        <v>0.0893188306216029</v>
      </c>
      <c r="O390" s="20">
        <f t="shared" si="78"/>
        <v>0.06076335574528952</v>
      </c>
      <c r="P390" s="29">
        <f t="shared" si="79"/>
        <v>0.028555474876313373</v>
      </c>
    </row>
    <row r="391" spans="1:16" ht="12.75">
      <c r="A391" s="16">
        <f>DATA!C397</f>
        <v>36938</v>
      </c>
      <c r="B391" s="53">
        <f>DATA!D397</f>
        <v>36.13</v>
      </c>
      <c r="C391" s="53">
        <f>DATA!E397</f>
        <v>36.4</v>
      </c>
      <c r="D391" s="53">
        <f>DATA!F397</f>
        <v>36.02</v>
      </c>
      <c r="E391" s="53">
        <f>DATA!G397</f>
        <v>36.03</v>
      </c>
      <c r="F391" s="55">
        <f>DATA!H397</f>
        <v>16210200</v>
      </c>
      <c r="G391" s="102">
        <f t="shared" si="70"/>
        <v>0.05999999999999517</v>
      </c>
      <c r="H391" s="102">
        <f t="shared" si="71"/>
        <v>0.03999999999999915</v>
      </c>
      <c r="I391" s="18">
        <f t="shared" si="72"/>
        <v>0.05999999999999517</v>
      </c>
      <c r="J391" s="18">
        <f t="shared" si="73"/>
        <v>0</v>
      </c>
      <c r="K391" s="19">
        <f t="shared" si="74"/>
        <v>0.08565397679390194</v>
      </c>
      <c r="L391" s="19">
        <f t="shared" si="75"/>
        <v>1</v>
      </c>
      <c r="M391" s="19">
        <f t="shared" si="76"/>
        <v>0.05316793627712833</v>
      </c>
      <c r="N391" s="20">
        <f t="shared" si="77"/>
        <v>0.08565397679390194</v>
      </c>
      <c r="O391" s="20">
        <f t="shared" si="78"/>
        <v>0.05316793627712833</v>
      </c>
      <c r="P391" s="29">
        <f t="shared" si="79"/>
        <v>0.032486040516773604</v>
      </c>
    </row>
    <row r="392" spans="1:16" ht="12.75">
      <c r="A392" s="16">
        <f>DATA!C398</f>
        <v>36939</v>
      </c>
      <c r="B392" s="53">
        <f>DATA!D398</f>
        <v>36.06</v>
      </c>
      <c r="C392" s="53">
        <f>DATA!E398</f>
        <v>36.06</v>
      </c>
      <c r="D392" s="53">
        <f>DATA!F398</f>
        <v>35.69</v>
      </c>
      <c r="E392" s="53">
        <f>DATA!G398</f>
        <v>35.88</v>
      </c>
      <c r="F392" s="55">
        <f>DATA!H398</f>
        <v>22154500</v>
      </c>
      <c r="G392" s="102">
        <f t="shared" si="70"/>
        <v>-0.3399999999999963</v>
      </c>
      <c r="H392" s="102">
        <f t="shared" si="71"/>
        <v>0.3300000000000054</v>
      </c>
      <c r="I392" s="18">
        <f t="shared" si="72"/>
        <v>0</v>
      </c>
      <c r="J392" s="18">
        <f t="shared" si="73"/>
        <v>0.3300000000000054</v>
      </c>
      <c r="K392" s="19">
        <f t="shared" si="74"/>
        <v>0.07494722969466419</v>
      </c>
      <c r="L392" s="19">
        <f t="shared" si="75"/>
        <v>1</v>
      </c>
      <c r="M392" s="19">
        <f t="shared" si="76"/>
        <v>0.08777194424248796</v>
      </c>
      <c r="N392" s="20">
        <f t="shared" si="77"/>
        <v>0.07494722969466419</v>
      </c>
      <c r="O392" s="20">
        <f t="shared" si="78"/>
        <v>0.08777194424248796</v>
      </c>
      <c r="P392" s="29">
        <f t="shared" si="79"/>
        <v>-0.012824714547823773</v>
      </c>
    </row>
    <row r="393" spans="1:16" ht="12.75">
      <c r="A393" s="16">
        <f>DATA!C399</f>
        <v>36943</v>
      </c>
      <c r="B393" s="53">
        <f>DATA!D399</f>
        <v>35.59</v>
      </c>
      <c r="C393" s="53">
        <f>DATA!E399</f>
        <v>35.91</v>
      </c>
      <c r="D393" s="53">
        <f>DATA!F399</f>
        <v>35.34</v>
      </c>
      <c r="E393" s="53">
        <f>DATA!G399</f>
        <v>35.35</v>
      </c>
      <c r="F393" s="55">
        <f>DATA!H399</f>
        <v>21579300</v>
      </c>
      <c r="G393" s="102">
        <f t="shared" si="70"/>
        <v>-0.15000000000000568</v>
      </c>
      <c r="H393" s="102">
        <f t="shared" si="71"/>
        <v>0.3499999999999943</v>
      </c>
      <c r="I393" s="18">
        <f t="shared" si="72"/>
        <v>0</v>
      </c>
      <c r="J393" s="18">
        <f t="shared" si="73"/>
        <v>0.3499999999999943</v>
      </c>
      <c r="K393" s="19">
        <f t="shared" si="74"/>
        <v>0.06557882598283117</v>
      </c>
      <c r="L393" s="19">
        <f t="shared" si="75"/>
        <v>1</v>
      </c>
      <c r="M393" s="19">
        <f t="shared" si="76"/>
        <v>0.12055045121217625</v>
      </c>
      <c r="N393" s="20">
        <f t="shared" si="77"/>
        <v>0.06557882598283117</v>
      </c>
      <c r="O393" s="20">
        <f t="shared" si="78"/>
        <v>0.12055045121217625</v>
      </c>
      <c r="P393" s="29">
        <f t="shared" si="79"/>
        <v>-0.05497162522934508</v>
      </c>
    </row>
    <row r="394" spans="1:16" ht="12.75">
      <c r="A394" s="16">
        <f>DATA!C400</f>
        <v>36944</v>
      </c>
      <c r="B394" s="53">
        <f>DATA!D400</f>
        <v>35.15</v>
      </c>
      <c r="C394" s="53">
        <f>DATA!E400</f>
        <v>35.37</v>
      </c>
      <c r="D394" s="53">
        <f>DATA!F400</f>
        <v>35.12</v>
      </c>
      <c r="E394" s="53">
        <f>DATA!G400</f>
        <v>35.27</v>
      </c>
      <c r="F394" s="55">
        <f>DATA!H400</f>
        <v>19486700</v>
      </c>
      <c r="G394" s="102">
        <f t="shared" si="70"/>
        <v>-0.5399999999999991</v>
      </c>
      <c r="H394" s="102">
        <f t="shared" si="71"/>
        <v>0.22000000000000597</v>
      </c>
      <c r="I394" s="18">
        <f t="shared" si="72"/>
        <v>0</v>
      </c>
      <c r="J394" s="18">
        <f t="shared" si="73"/>
        <v>0.22000000000000597</v>
      </c>
      <c r="K394" s="19">
        <f t="shared" si="74"/>
        <v>0.057381472734977276</v>
      </c>
      <c r="L394" s="19">
        <f t="shared" si="75"/>
        <v>1</v>
      </c>
      <c r="M394" s="19">
        <f t="shared" si="76"/>
        <v>0.13298164481065497</v>
      </c>
      <c r="N394" s="20">
        <f t="shared" si="77"/>
        <v>0.057381472734977276</v>
      </c>
      <c r="O394" s="20">
        <f t="shared" si="78"/>
        <v>0.13298164481065497</v>
      </c>
      <c r="P394" s="29">
        <f t="shared" si="79"/>
        <v>-0.0756001720756777</v>
      </c>
    </row>
    <row r="395" spans="1:16" ht="12.75">
      <c r="A395" s="16">
        <f>DATA!C401</f>
        <v>36945</v>
      </c>
      <c r="B395" s="53">
        <f>DATA!D401</f>
        <v>35.1</v>
      </c>
      <c r="C395" s="53">
        <f>DATA!E401</f>
        <v>35.61</v>
      </c>
      <c r="D395" s="53">
        <f>DATA!F401</f>
        <v>35.05</v>
      </c>
      <c r="E395" s="53">
        <f>DATA!G401</f>
        <v>35.55</v>
      </c>
      <c r="F395" s="55">
        <f>DATA!H401</f>
        <v>16036000</v>
      </c>
      <c r="G395" s="102">
        <f t="shared" si="70"/>
        <v>0.240000000000002</v>
      </c>
      <c r="H395" s="102">
        <f t="shared" si="71"/>
        <v>0.07000000000000028</v>
      </c>
      <c r="I395" s="18">
        <f t="shared" si="72"/>
        <v>0.240000000000002</v>
      </c>
      <c r="J395" s="18">
        <f t="shared" si="73"/>
        <v>0</v>
      </c>
      <c r="K395" s="19">
        <f t="shared" si="74"/>
        <v>0.08020878864310536</v>
      </c>
      <c r="L395" s="19">
        <f t="shared" si="75"/>
        <v>1</v>
      </c>
      <c r="M395" s="19">
        <f t="shared" si="76"/>
        <v>0.1163589392093231</v>
      </c>
      <c r="N395" s="20">
        <f t="shared" si="77"/>
        <v>0.08020878864310536</v>
      </c>
      <c r="O395" s="20">
        <f t="shared" si="78"/>
        <v>0.1163589392093231</v>
      </c>
      <c r="P395" s="29">
        <f t="shared" si="79"/>
        <v>-0.03615015056621773</v>
      </c>
    </row>
    <row r="396" spans="1:16" ht="12.75">
      <c r="A396" s="16">
        <f>DATA!C402</f>
        <v>36946</v>
      </c>
      <c r="B396" s="53">
        <f>DATA!D402</f>
        <v>35.55</v>
      </c>
      <c r="C396" s="53">
        <f>DATA!E402</f>
        <v>35.7</v>
      </c>
      <c r="D396" s="53">
        <f>DATA!F402</f>
        <v>35.41</v>
      </c>
      <c r="E396" s="53">
        <f>DATA!G402</f>
        <v>35.62</v>
      </c>
      <c r="F396" s="55">
        <f>DATA!H402</f>
        <v>14245300</v>
      </c>
      <c r="G396" s="102">
        <f t="shared" si="70"/>
        <v>0.09000000000000341</v>
      </c>
      <c r="H396" s="102">
        <f t="shared" si="71"/>
        <v>-0.35999999999999943</v>
      </c>
      <c r="I396" s="18">
        <f t="shared" si="72"/>
        <v>0.09000000000000341</v>
      </c>
      <c r="J396" s="18">
        <f t="shared" si="73"/>
        <v>0</v>
      </c>
      <c r="K396" s="19">
        <f t="shared" si="74"/>
        <v>0.08143269006271762</v>
      </c>
      <c r="L396" s="19">
        <f t="shared" si="75"/>
        <v>1</v>
      </c>
      <c r="M396" s="19">
        <f t="shared" si="76"/>
        <v>0.10181407180815771</v>
      </c>
      <c r="N396" s="20">
        <f t="shared" si="77"/>
        <v>0.08143269006271762</v>
      </c>
      <c r="O396" s="20">
        <f t="shared" si="78"/>
        <v>0.10181407180815771</v>
      </c>
      <c r="P396" s="29">
        <f t="shared" si="79"/>
        <v>-0.02038138174544009</v>
      </c>
    </row>
    <row r="397" spans="1:16" ht="12.75">
      <c r="A397" s="16">
        <f>DATA!C403</f>
        <v>36949</v>
      </c>
      <c r="B397" s="53">
        <f>DATA!D403</f>
        <v>35.42</v>
      </c>
      <c r="C397" s="53">
        <f>DATA!E403</f>
        <v>35.48</v>
      </c>
      <c r="D397" s="53">
        <f>DATA!F403</f>
        <v>35.14</v>
      </c>
      <c r="E397" s="53">
        <f>DATA!G403</f>
        <v>35.2</v>
      </c>
      <c r="F397" s="55">
        <f>DATA!H403</f>
        <v>18632100</v>
      </c>
      <c r="G397" s="102">
        <f t="shared" si="70"/>
        <v>-0.22000000000000597</v>
      </c>
      <c r="H397" s="102">
        <f t="shared" si="71"/>
        <v>0.269999999999996</v>
      </c>
      <c r="I397" s="18">
        <f t="shared" si="72"/>
        <v>0</v>
      </c>
      <c r="J397" s="18">
        <f t="shared" si="73"/>
        <v>0.269999999999996</v>
      </c>
      <c r="K397" s="19">
        <f t="shared" si="74"/>
        <v>0.07125360380487793</v>
      </c>
      <c r="L397" s="19">
        <f t="shared" si="75"/>
        <v>1</v>
      </c>
      <c r="M397" s="19">
        <f t="shared" si="76"/>
        <v>0.1228373128321375</v>
      </c>
      <c r="N397" s="20">
        <f t="shared" si="77"/>
        <v>0.07125360380487793</v>
      </c>
      <c r="O397" s="20">
        <f t="shared" si="78"/>
        <v>0.1228373128321375</v>
      </c>
      <c r="P397" s="29">
        <f t="shared" si="79"/>
        <v>-0.051583709027259575</v>
      </c>
    </row>
    <row r="398" spans="1:16" ht="12.75">
      <c r="A398" s="16">
        <f>DATA!C404</f>
        <v>36950</v>
      </c>
      <c r="B398" s="53">
        <f>DATA!D404</f>
        <v>35.27</v>
      </c>
      <c r="C398" s="53">
        <f>DATA!E404</f>
        <v>35.39</v>
      </c>
      <c r="D398" s="53">
        <f>DATA!F404</f>
        <v>35.15</v>
      </c>
      <c r="E398" s="53">
        <f>DATA!G404</f>
        <v>35.22</v>
      </c>
      <c r="F398" s="55">
        <f>DATA!H404</f>
        <v>16205500</v>
      </c>
      <c r="G398" s="102">
        <f t="shared" si="70"/>
        <v>-0.0899999999999963</v>
      </c>
      <c r="H398" s="102">
        <f t="shared" si="71"/>
        <v>-0.00999999999999801</v>
      </c>
      <c r="I398" s="18">
        <f t="shared" si="72"/>
        <v>0</v>
      </c>
      <c r="J398" s="18">
        <f t="shared" si="73"/>
        <v>0</v>
      </c>
      <c r="K398" s="19">
        <f t="shared" si="74"/>
        <v>0.062346903329268184</v>
      </c>
      <c r="L398" s="19">
        <f t="shared" si="75"/>
        <v>1</v>
      </c>
      <c r="M398" s="19">
        <f t="shared" si="76"/>
        <v>0.10748264872812031</v>
      </c>
      <c r="N398" s="20">
        <f t="shared" si="77"/>
        <v>0.062346903329268184</v>
      </c>
      <c r="O398" s="20">
        <f t="shared" si="78"/>
        <v>0.10748264872812031</v>
      </c>
      <c r="P398" s="29">
        <f t="shared" si="79"/>
        <v>-0.04513574539885213</v>
      </c>
    </row>
    <row r="399" spans="1:16" ht="12.75">
      <c r="A399" s="16">
        <f>DATA!C405</f>
        <v>36951</v>
      </c>
      <c r="B399" s="53">
        <f>DATA!D405</f>
        <v>35.08</v>
      </c>
      <c r="C399" s="53">
        <f>DATA!E405</f>
        <v>35.69</v>
      </c>
      <c r="D399" s="53">
        <f>DATA!F405</f>
        <v>35.06</v>
      </c>
      <c r="E399" s="53">
        <f>DATA!G405</f>
        <v>35.6</v>
      </c>
      <c r="F399" s="55">
        <f>DATA!H405</f>
        <v>17742100</v>
      </c>
      <c r="G399" s="102">
        <f t="shared" si="70"/>
        <v>0.29999999999999716</v>
      </c>
      <c r="H399" s="102">
        <f t="shared" si="71"/>
        <v>0.0899999999999963</v>
      </c>
      <c r="I399" s="18">
        <f t="shared" si="72"/>
        <v>0.29999999999999716</v>
      </c>
      <c r="J399" s="18">
        <f t="shared" si="73"/>
        <v>0</v>
      </c>
      <c r="K399" s="19">
        <f t="shared" si="74"/>
        <v>0.09205354041310931</v>
      </c>
      <c r="L399" s="19">
        <f t="shared" si="75"/>
        <v>1</v>
      </c>
      <c r="M399" s="19">
        <f t="shared" si="76"/>
        <v>0.09404731763710528</v>
      </c>
      <c r="N399" s="20">
        <f t="shared" si="77"/>
        <v>0.09205354041310931</v>
      </c>
      <c r="O399" s="20">
        <f t="shared" si="78"/>
        <v>0.09404731763710528</v>
      </c>
      <c r="P399" s="29">
        <f t="shared" si="79"/>
        <v>-0.001993777223995963</v>
      </c>
    </row>
    <row r="400" spans="1:16" ht="12.75">
      <c r="A400" s="16">
        <f>DATA!C406</f>
        <v>36952</v>
      </c>
      <c r="B400" s="53">
        <f>DATA!D406</f>
        <v>35.74</v>
      </c>
      <c r="C400" s="53">
        <f>DATA!E406</f>
        <v>35.83</v>
      </c>
      <c r="D400" s="53">
        <f>DATA!F406</f>
        <v>35.45</v>
      </c>
      <c r="E400" s="53">
        <f>DATA!G406</f>
        <v>35.55</v>
      </c>
      <c r="F400" s="55">
        <f>DATA!H406</f>
        <v>17962800</v>
      </c>
      <c r="G400" s="102">
        <f t="shared" si="70"/>
        <v>0.14000000000000057</v>
      </c>
      <c r="H400" s="102">
        <f t="shared" si="71"/>
        <v>-0.39000000000000057</v>
      </c>
      <c r="I400" s="18">
        <f t="shared" si="72"/>
        <v>0.14000000000000057</v>
      </c>
      <c r="J400" s="18">
        <f t="shared" si="73"/>
        <v>0</v>
      </c>
      <c r="K400" s="19">
        <f t="shared" si="74"/>
        <v>0.09804684786147072</v>
      </c>
      <c r="L400" s="19">
        <f t="shared" si="75"/>
        <v>1</v>
      </c>
      <c r="M400" s="19">
        <f t="shared" si="76"/>
        <v>0.08229140293246712</v>
      </c>
      <c r="N400" s="20">
        <f t="shared" si="77"/>
        <v>0.09804684786147072</v>
      </c>
      <c r="O400" s="20">
        <f t="shared" si="78"/>
        <v>0.08229140293246712</v>
      </c>
      <c r="P400" s="29">
        <f t="shared" si="79"/>
        <v>0.015755444929003604</v>
      </c>
    </row>
    <row r="401" spans="1:16" ht="12.75">
      <c r="A401" s="16">
        <f>DATA!C407</f>
        <v>36953</v>
      </c>
      <c r="B401" s="53">
        <f>DATA!D407</f>
        <v>35.82</v>
      </c>
      <c r="C401" s="53">
        <f>DATA!E407</f>
        <v>36.23</v>
      </c>
      <c r="D401" s="53">
        <f>DATA!F407</f>
        <v>35.72</v>
      </c>
      <c r="E401" s="53">
        <f>DATA!G407</f>
        <v>36.12</v>
      </c>
      <c r="F401" s="55">
        <f>DATA!H407</f>
        <v>20328400</v>
      </c>
      <c r="G401" s="102">
        <f t="shared" si="70"/>
        <v>0.3999999999999986</v>
      </c>
      <c r="H401" s="102">
        <f t="shared" si="71"/>
        <v>-0.269999999999996</v>
      </c>
      <c r="I401" s="18">
        <f t="shared" si="72"/>
        <v>0.3999999999999986</v>
      </c>
      <c r="J401" s="18">
        <f t="shared" si="73"/>
        <v>0</v>
      </c>
      <c r="K401" s="19">
        <f t="shared" si="74"/>
        <v>0.1357909918787867</v>
      </c>
      <c r="L401" s="19">
        <f t="shared" si="75"/>
        <v>1</v>
      </c>
      <c r="M401" s="19">
        <f t="shared" si="76"/>
        <v>0.07200497756590873</v>
      </c>
      <c r="N401" s="20">
        <f t="shared" si="77"/>
        <v>0.1357909918787867</v>
      </c>
      <c r="O401" s="20">
        <f t="shared" si="78"/>
        <v>0.07200497756590873</v>
      </c>
      <c r="P401" s="29">
        <f t="shared" si="79"/>
        <v>0.06378601431287798</v>
      </c>
    </row>
    <row r="402" spans="1:16" ht="12.75">
      <c r="A402" s="16">
        <f>DATA!C408</f>
        <v>36956</v>
      </c>
      <c r="B402" s="53">
        <f>DATA!D408</f>
        <v>36.17</v>
      </c>
      <c r="C402" s="53">
        <f>DATA!E408</f>
        <v>36.28</v>
      </c>
      <c r="D402" s="53">
        <f>DATA!F408</f>
        <v>36.05</v>
      </c>
      <c r="E402" s="53">
        <f>DATA!G408</f>
        <v>36.13</v>
      </c>
      <c r="F402" s="55">
        <f>DATA!H408</f>
        <v>12287100</v>
      </c>
      <c r="G402" s="102">
        <f t="shared" si="70"/>
        <v>0.05000000000000426</v>
      </c>
      <c r="H402" s="102">
        <f t="shared" si="71"/>
        <v>-0.3299999999999983</v>
      </c>
      <c r="I402" s="18">
        <f t="shared" si="72"/>
        <v>0.05000000000000426</v>
      </c>
      <c r="J402" s="18">
        <f t="shared" si="73"/>
        <v>0</v>
      </c>
      <c r="K402" s="19">
        <f t="shared" si="74"/>
        <v>0.1250671178939389</v>
      </c>
      <c r="L402" s="19">
        <f t="shared" si="75"/>
        <v>1</v>
      </c>
      <c r="M402" s="19">
        <f t="shared" si="76"/>
        <v>0.06300435537017014</v>
      </c>
      <c r="N402" s="20">
        <f t="shared" si="77"/>
        <v>0.1250671178939389</v>
      </c>
      <c r="O402" s="20">
        <f t="shared" si="78"/>
        <v>0.06300435537017014</v>
      </c>
      <c r="P402" s="29">
        <f t="shared" si="79"/>
        <v>0.06206276252376876</v>
      </c>
    </row>
    <row r="403" spans="1:16" ht="12.75">
      <c r="A403" s="16">
        <f>DATA!C409</f>
        <v>36957</v>
      </c>
      <c r="B403" s="53">
        <f>DATA!D409</f>
        <v>36.03</v>
      </c>
      <c r="C403" s="53">
        <f>DATA!E409</f>
        <v>36.21</v>
      </c>
      <c r="D403" s="53">
        <f>DATA!F409</f>
        <v>36.01</v>
      </c>
      <c r="E403" s="53">
        <f>DATA!G409</f>
        <v>36.06</v>
      </c>
      <c r="F403" s="55">
        <f>DATA!H409</f>
        <v>12023100</v>
      </c>
      <c r="G403" s="102">
        <f t="shared" si="70"/>
        <v>-0.07000000000000028</v>
      </c>
      <c r="H403" s="102">
        <f t="shared" si="71"/>
        <v>0.03999999999999915</v>
      </c>
      <c r="I403" s="18">
        <f t="shared" si="72"/>
        <v>0</v>
      </c>
      <c r="J403" s="18">
        <f t="shared" si="73"/>
        <v>0.03999999999999915</v>
      </c>
      <c r="K403" s="19">
        <f t="shared" si="74"/>
        <v>0.10943372815719654</v>
      </c>
      <c r="L403" s="19">
        <f t="shared" si="75"/>
        <v>1</v>
      </c>
      <c r="M403" s="19">
        <f t="shared" si="76"/>
        <v>0.06012881094889877</v>
      </c>
      <c r="N403" s="20">
        <f t="shared" si="77"/>
        <v>0.10943372815719654</v>
      </c>
      <c r="O403" s="20">
        <f t="shared" si="78"/>
        <v>0.06012881094889877</v>
      </c>
      <c r="P403" s="29">
        <f t="shared" si="79"/>
        <v>0.04930491720829777</v>
      </c>
    </row>
    <row r="404" spans="1:16" ht="12.75">
      <c r="A404" s="16">
        <f>DATA!C410</f>
        <v>36958</v>
      </c>
      <c r="B404" s="53">
        <f>DATA!D410</f>
        <v>35.88</v>
      </c>
      <c r="C404" s="53">
        <f>DATA!E410</f>
        <v>36.11</v>
      </c>
      <c r="D404" s="53">
        <f>DATA!F410</f>
        <v>35.7</v>
      </c>
      <c r="E404" s="53">
        <f>DATA!G410</f>
        <v>35.74</v>
      </c>
      <c r="F404" s="55">
        <f>DATA!H410</f>
        <v>15552300</v>
      </c>
      <c r="G404" s="102">
        <f t="shared" si="70"/>
        <v>-0.10000000000000142</v>
      </c>
      <c r="H404" s="102">
        <f t="shared" si="71"/>
        <v>0.30999999999999517</v>
      </c>
      <c r="I404" s="18">
        <f t="shared" si="72"/>
        <v>0</v>
      </c>
      <c r="J404" s="18">
        <f t="shared" si="73"/>
        <v>0.30999999999999517</v>
      </c>
      <c r="K404" s="19">
        <f t="shared" si="74"/>
        <v>0.09575451213754697</v>
      </c>
      <c r="L404" s="19">
        <f t="shared" si="75"/>
        <v>1</v>
      </c>
      <c r="M404" s="19">
        <f t="shared" si="76"/>
        <v>0.09136270958028582</v>
      </c>
      <c r="N404" s="20">
        <f t="shared" si="77"/>
        <v>0.09575451213754697</v>
      </c>
      <c r="O404" s="20">
        <f t="shared" si="78"/>
        <v>0.09136270958028582</v>
      </c>
      <c r="P404" s="29">
        <f t="shared" si="79"/>
        <v>0.004391802557261154</v>
      </c>
    </row>
    <row r="405" spans="1:16" ht="12.75">
      <c r="A405" s="16">
        <f>DATA!C411</f>
        <v>36959</v>
      </c>
      <c r="B405" s="53">
        <f>DATA!D411</f>
        <v>35.85</v>
      </c>
      <c r="C405" s="53">
        <f>DATA!E411</f>
        <v>36.23</v>
      </c>
      <c r="D405" s="53">
        <f>DATA!F411</f>
        <v>35.8</v>
      </c>
      <c r="E405" s="53">
        <f>DATA!G411</f>
        <v>36.13</v>
      </c>
      <c r="F405" s="55">
        <f>DATA!H411</f>
        <v>15612000</v>
      </c>
      <c r="G405" s="102">
        <f t="shared" si="70"/>
        <v>0.11999999999999744</v>
      </c>
      <c r="H405" s="102">
        <f t="shared" si="71"/>
        <v>-0.09999999999999432</v>
      </c>
      <c r="I405" s="18">
        <f t="shared" si="72"/>
        <v>0.11999999999999744</v>
      </c>
      <c r="J405" s="18">
        <f t="shared" si="73"/>
        <v>0</v>
      </c>
      <c r="K405" s="19">
        <f t="shared" si="74"/>
        <v>0.09878519812035329</v>
      </c>
      <c r="L405" s="19">
        <f t="shared" si="75"/>
        <v>1</v>
      </c>
      <c r="M405" s="19">
        <f t="shared" si="76"/>
        <v>0.0799423708827501</v>
      </c>
      <c r="N405" s="20">
        <f t="shared" si="77"/>
        <v>0.09878519812035329</v>
      </c>
      <c r="O405" s="20">
        <f t="shared" si="78"/>
        <v>0.0799423708827501</v>
      </c>
      <c r="P405" s="29">
        <f t="shared" si="79"/>
        <v>0.018842827237603194</v>
      </c>
    </row>
    <row r="406" spans="1:16" ht="12.75">
      <c r="A406" s="16">
        <f>DATA!C412</f>
        <v>36960</v>
      </c>
      <c r="B406" s="53">
        <f>DATA!D412</f>
        <v>36.03</v>
      </c>
      <c r="C406" s="53">
        <f>DATA!E412</f>
        <v>36.14</v>
      </c>
      <c r="D406" s="53">
        <f>DATA!F412</f>
        <v>35.75</v>
      </c>
      <c r="E406" s="53">
        <f>DATA!G412</f>
        <v>35.82</v>
      </c>
      <c r="F406" s="55">
        <f>DATA!H412</f>
        <v>13175700</v>
      </c>
      <c r="G406" s="102">
        <f t="shared" si="70"/>
        <v>-0.0899999999999963</v>
      </c>
      <c r="H406" s="102">
        <f t="shared" si="71"/>
        <v>0.04999999999999716</v>
      </c>
      <c r="I406" s="18">
        <f t="shared" si="72"/>
        <v>0</v>
      </c>
      <c r="J406" s="18">
        <f t="shared" si="73"/>
        <v>0.04999999999999716</v>
      </c>
      <c r="K406" s="19">
        <f t="shared" si="74"/>
        <v>0.08643704835530913</v>
      </c>
      <c r="L406" s="19">
        <f t="shared" si="75"/>
        <v>1</v>
      </c>
      <c r="M406" s="19">
        <f t="shared" si="76"/>
        <v>0.07619957452240597</v>
      </c>
      <c r="N406" s="20">
        <f t="shared" si="77"/>
        <v>0.08643704835530913</v>
      </c>
      <c r="O406" s="20">
        <f t="shared" si="78"/>
        <v>0.07619957452240597</v>
      </c>
      <c r="P406" s="29">
        <f t="shared" si="79"/>
        <v>0.01023747383290316</v>
      </c>
    </row>
    <row r="407" spans="1:16" ht="12.75">
      <c r="A407" s="16">
        <f>DATA!C413</f>
        <v>36963</v>
      </c>
      <c r="B407" s="53">
        <f>DATA!D413</f>
        <v>35.8</v>
      </c>
      <c r="C407" s="53">
        <f>DATA!E413</f>
        <v>36.22</v>
      </c>
      <c r="D407" s="53">
        <f>DATA!F413</f>
        <v>35.78</v>
      </c>
      <c r="E407" s="53">
        <f>DATA!G413</f>
        <v>36.22</v>
      </c>
      <c r="F407" s="55">
        <f>DATA!H413</f>
        <v>17319100</v>
      </c>
      <c r="G407" s="102">
        <f t="shared" si="70"/>
        <v>0.0799999999999983</v>
      </c>
      <c r="H407" s="102">
        <f t="shared" si="71"/>
        <v>-0.030000000000001137</v>
      </c>
      <c r="I407" s="18">
        <f t="shared" si="72"/>
        <v>0.0799999999999983</v>
      </c>
      <c r="J407" s="18">
        <f t="shared" si="73"/>
        <v>0</v>
      </c>
      <c r="K407" s="19">
        <f t="shared" si="74"/>
        <v>0.08563241731089527</v>
      </c>
      <c r="L407" s="19">
        <f t="shared" si="75"/>
        <v>1</v>
      </c>
      <c r="M407" s="19">
        <f t="shared" si="76"/>
        <v>0.06667462770710522</v>
      </c>
      <c r="N407" s="20">
        <f t="shared" si="77"/>
        <v>0.08563241731089527</v>
      </c>
      <c r="O407" s="20">
        <f t="shared" si="78"/>
        <v>0.06667462770710522</v>
      </c>
      <c r="P407" s="29">
        <f t="shared" si="79"/>
        <v>0.01895778960379005</v>
      </c>
    </row>
    <row r="408" spans="1:16" ht="12.75">
      <c r="A408" s="16">
        <f>DATA!C414</f>
        <v>36964</v>
      </c>
      <c r="B408" s="53">
        <f>DATA!D414</f>
        <v>36.28</v>
      </c>
      <c r="C408" s="53">
        <f>DATA!E414</f>
        <v>36.48</v>
      </c>
      <c r="D408" s="53">
        <f>DATA!F414</f>
        <v>36</v>
      </c>
      <c r="E408" s="53">
        <f>DATA!G414</f>
        <v>36</v>
      </c>
      <c r="F408" s="55">
        <f>DATA!H414</f>
        <v>17383800</v>
      </c>
      <c r="G408" s="102">
        <f t="shared" si="70"/>
        <v>0.259999999999998</v>
      </c>
      <c r="H408" s="102">
        <f t="shared" si="71"/>
        <v>-0.21999999999999886</v>
      </c>
      <c r="I408" s="18">
        <f t="shared" si="72"/>
        <v>0.259999999999998</v>
      </c>
      <c r="J408" s="18">
        <f t="shared" si="73"/>
        <v>0</v>
      </c>
      <c r="K408" s="19">
        <f t="shared" si="74"/>
        <v>0.1074283651470331</v>
      </c>
      <c r="L408" s="19">
        <f t="shared" si="75"/>
        <v>1</v>
      </c>
      <c r="M408" s="19">
        <f t="shared" si="76"/>
        <v>0.05834029924371707</v>
      </c>
      <c r="N408" s="20">
        <f t="shared" si="77"/>
        <v>0.1074283651470331</v>
      </c>
      <c r="O408" s="20">
        <f t="shared" si="78"/>
        <v>0.05834029924371707</v>
      </c>
      <c r="P408" s="29">
        <f t="shared" si="79"/>
        <v>0.04908806590331603</v>
      </c>
    </row>
    <row r="409" spans="1:16" ht="12.75">
      <c r="A409" s="16">
        <f>DATA!C415</f>
        <v>36965</v>
      </c>
      <c r="B409" s="53">
        <f>DATA!D415</f>
        <v>35.81</v>
      </c>
      <c r="C409" s="53">
        <f>DATA!E415</f>
        <v>36.12</v>
      </c>
      <c r="D409" s="53">
        <f>DATA!F415</f>
        <v>35.48</v>
      </c>
      <c r="E409" s="53">
        <f>DATA!G415</f>
        <v>35.61</v>
      </c>
      <c r="F409" s="55">
        <f>DATA!H415</f>
        <v>17691300</v>
      </c>
      <c r="G409" s="102">
        <f t="shared" si="70"/>
        <v>-0.35999999999999943</v>
      </c>
      <c r="H409" s="102">
        <f t="shared" si="71"/>
        <v>0.5200000000000031</v>
      </c>
      <c r="I409" s="18">
        <f t="shared" si="72"/>
        <v>0</v>
      </c>
      <c r="J409" s="18">
        <f t="shared" si="73"/>
        <v>0.5200000000000031</v>
      </c>
      <c r="K409" s="19">
        <f t="shared" si="74"/>
        <v>0.09399981950365396</v>
      </c>
      <c r="L409" s="19">
        <f t="shared" si="75"/>
        <v>1</v>
      </c>
      <c r="M409" s="19">
        <f t="shared" si="76"/>
        <v>0.11604776183825283</v>
      </c>
      <c r="N409" s="20">
        <f t="shared" si="77"/>
        <v>0.09399981950365396</v>
      </c>
      <c r="O409" s="20">
        <f t="shared" si="78"/>
        <v>0.11604776183825283</v>
      </c>
      <c r="P409" s="29">
        <f t="shared" si="79"/>
        <v>-0.022047942334598863</v>
      </c>
    </row>
    <row r="410" spans="1:16" ht="12.75">
      <c r="A410" s="16">
        <f>DATA!C416</f>
        <v>36966</v>
      </c>
      <c r="B410" s="53">
        <f>DATA!D416</f>
        <v>35.65</v>
      </c>
      <c r="C410" s="53">
        <f>DATA!E416</f>
        <v>35.71</v>
      </c>
      <c r="D410" s="53">
        <f>DATA!F416</f>
        <v>35.27</v>
      </c>
      <c r="E410" s="53">
        <f>DATA!G416</f>
        <v>35.37</v>
      </c>
      <c r="F410" s="55">
        <f>DATA!H416</f>
        <v>14730400</v>
      </c>
      <c r="G410" s="102">
        <f t="shared" si="70"/>
        <v>-0.4099999999999966</v>
      </c>
      <c r="H410" s="102">
        <f t="shared" si="71"/>
        <v>0.20999999999999375</v>
      </c>
      <c r="I410" s="18">
        <f t="shared" si="72"/>
        <v>0</v>
      </c>
      <c r="J410" s="18">
        <f t="shared" si="73"/>
        <v>0.20999999999999375</v>
      </c>
      <c r="K410" s="19">
        <f t="shared" si="74"/>
        <v>0.08224984206569722</v>
      </c>
      <c r="L410" s="19">
        <f t="shared" si="75"/>
        <v>1</v>
      </c>
      <c r="M410" s="19">
        <f t="shared" si="76"/>
        <v>0.12779179160847043</v>
      </c>
      <c r="N410" s="20">
        <f t="shared" si="77"/>
        <v>0.08224984206569722</v>
      </c>
      <c r="O410" s="20">
        <f t="shared" si="78"/>
        <v>0.12779179160847043</v>
      </c>
      <c r="P410" s="29">
        <f t="shared" si="79"/>
        <v>-0.045541949542773213</v>
      </c>
    </row>
    <row r="411" spans="1:16" ht="12.75">
      <c r="A411" s="16">
        <f>DATA!C417</f>
        <v>36967</v>
      </c>
      <c r="B411" s="53">
        <f>DATA!D417</f>
        <v>35.41</v>
      </c>
      <c r="C411" s="53">
        <f>DATA!E417</f>
        <v>35.88</v>
      </c>
      <c r="D411" s="53">
        <f>DATA!F417</f>
        <v>35.28</v>
      </c>
      <c r="E411" s="53">
        <f>DATA!G417</f>
        <v>35.88</v>
      </c>
      <c r="F411" s="55">
        <f>DATA!H417</f>
        <v>42768400</v>
      </c>
      <c r="G411" s="102">
        <f t="shared" si="70"/>
        <v>0.1700000000000017</v>
      </c>
      <c r="H411" s="102">
        <f t="shared" si="71"/>
        <v>-0.00999999999999801</v>
      </c>
      <c r="I411" s="18">
        <f t="shared" si="72"/>
        <v>0.1700000000000017</v>
      </c>
      <c r="J411" s="18">
        <f t="shared" si="73"/>
        <v>0</v>
      </c>
      <c r="K411" s="19">
        <f t="shared" si="74"/>
        <v>0.09321861180748528</v>
      </c>
      <c r="L411" s="19">
        <f t="shared" si="75"/>
        <v>1</v>
      </c>
      <c r="M411" s="19">
        <f t="shared" si="76"/>
        <v>0.11181781765741163</v>
      </c>
      <c r="N411" s="20">
        <f t="shared" si="77"/>
        <v>0.09321861180748528</v>
      </c>
      <c r="O411" s="20">
        <f t="shared" si="78"/>
        <v>0.11181781765741163</v>
      </c>
      <c r="P411" s="29">
        <f t="shared" si="79"/>
        <v>-0.018599205849926345</v>
      </c>
    </row>
    <row r="412" spans="1:16" ht="12.75">
      <c r="A412" s="16">
        <f>DATA!C418</f>
        <v>36970</v>
      </c>
      <c r="B412" s="53">
        <f>DATA!D418</f>
        <v>35.73</v>
      </c>
      <c r="C412" s="53">
        <f>DATA!E418</f>
        <v>36.12</v>
      </c>
      <c r="D412" s="53">
        <f>DATA!F418</f>
        <v>35.48</v>
      </c>
      <c r="E412" s="53">
        <f>DATA!G418</f>
        <v>36.01</v>
      </c>
      <c r="F412" s="55">
        <f>DATA!H418</f>
        <v>17066200</v>
      </c>
      <c r="G412" s="102">
        <f t="shared" si="70"/>
        <v>0.23999999999999488</v>
      </c>
      <c r="H412" s="102">
        <f t="shared" si="71"/>
        <v>-0.19999999999999574</v>
      </c>
      <c r="I412" s="18">
        <f t="shared" si="72"/>
        <v>0.23999999999999488</v>
      </c>
      <c r="J412" s="18">
        <f t="shared" si="73"/>
        <v>0</v>
      </c>
      <c r="K412" s="19">
        <f t="shared" si="74"/>
        <v>0.11156628533154898</v>
      </c>
      <c r="L412" s="19">
        <f t="shared" si="75"/>
        <v>1</v>
      </c>
      <c r="M412" s="19">
        <f t="shared" si="76"/>
        <v>0.09784059045023517</v>
      </c>
      <c r="N412" s="20">
        <f t="shared" si="77"/>
        <v>0.11156628533154898</v>
      </c>
      <c r="O412" s="20">
        <f t="shared" si="78"/>
        <v>0.09784059045023517</v>
      </c>
      <c r="P412" s="29">
        <f t="shared" si="79"/>
        <v>0.01372569488131381</v>
      </c>
    </row>
    <row r="413" spans="1:16" ht="12.75">
      <c r="A413" s="16">
        <f>DATA!C419</f>
        <v>36971</v>
      </c>
      <c r="B413" s="53">
        <f>DATA!D419</f>
        <v>36</v>
      </c>
      <c r="C413" s="53">
        <f>DATA!E419</f>
        <v>36.19</v>
      </c>
      <c r="D413" s="53">
        <f>DATA!F419</f>
        <v>35.42</v>
      </c>
      <c r="E413" s="53">
        <f>DATA!G419</f>
        <v>35.5</v>
      </c>
      <c r="F413" s="55">
        <f>DATA!H419</f>
        <v>18172900</v>
      </c>
      <c r="G413" s="102">
        <f t="shared" si="70"/>
        <v>0.07000000000000028</v>
      </c>
      <c r="H413" s="102">
        <f t="shared" si="71"/>
        <v>0.05999999999999517</v>
      </c>
      <c r="I413" s="18">
        <f t="shared" si="72"/>
        <v>0.07000000000000028</v>
      </c>
      <c r="J413" s="18">
        <f t="shared" si="73"/>
        <v>0</v>
      </c>
      <c r="K413" s="19">
        <f t="shared" si="74"/>
        <v>0.1063704996651054</v>
      </c>
      <c r="L413" s="19">
        <f t="shared" si="75"/>
        <v>1</v>
      </c>
      <c r="M413" s="19">
        <f t="shared" si="76"/>
        <v>0.08561051664395578</v>
      </c>
      <c r="N413" s="20">
        <f t="shared" si="77"/>
        <v>0.1063704996651054</v>
      </c>
      <c r="O413" s="20">
        <f t="shared" si="78"/>
        <v>0.08561051664395578</v>
      </c>
      <c r="P413" s="29">
        <f t="shared" si="79"/>
        <v>0.02075998302114962</v>
      </c>
    </row>
    <row r="414" spans="1:16" ht="12.75">
      <c r="A414" s="16">
        <f>DATA!C420</f>
        <v>36972</v>
      </c>
      <c r="B414" s="53">
        <f>DATA!D420</f>
        <v>35.5</v>
      </c>
      <c r="C414" s="53">
        <f>DATA!E420</f>
        <v>35.82</v>
      </c>
      <c r="D414" s="53">
        <f>DATA!F420</f>
        <v>35.38</v>
      </c>
      <c r="E414" s="53">
        <f>DATA!G420</f>
        <v>35.5</v>
      </c>
      <c r="F414" s="55">
        <f>DATA!H420</f>
        <v>22454500</v>
      </c>
      <c r="G414" s="102">
        <f t="shared" si="70"/>
        <v>-0.36999999999999744</v>
      </c>
      <c r="H414" s="102">
        <f t="shared" si="71"/>
        <v>0.03999999999999915</v>
      </c>
      <c r="I414" s="18">
        <f t="shared" si="72"/>
        <v>0</v>
      </c>
      <c r="J414" s="18">
        <f t="shared" si="73"/>
        <v>0.03999999999999915</v>
      </c>
      <c r="K414" s="19">
        <f t="shared" si="74"/>
        <v>0.09307418720696722</v>
      </c>
      <c r="L414" s="19">
        <f t="shared" si="75"/>
        <v>1</v>
      </c>
      <c r="M414" s="19">
        <f t="shared" si="76"/>
        <v>0.0799092020634612</v>
      </c>
      <c r="N414" s="20">
        <f t="shared" si="77"/>
        <v>0.09307418720696722</v>
      </c>
      <c r="O414" s="20">
        <f t="shared" si="78"/>
        <v>0.0799092020634612</v>
      </c>
      <c r="P414" s="29">
        <f t="shared" si="79"/>
        <v>0.01316498514350603</v>
      </c>
    </row>
    <row r="415" spans="1:16" ht="12.75">
      <c r="A415" s="16">
        <f>DATA!C421</f>
        <v>36973</v>
      </c>
      <c r="B415" s="53">
        <f>DATA!D421</f>
        <v>35.83</v>
      </c>
      <c r="C415" s="53">
        <f>DATA!E421</f>
        <v>36.1</v>
      </c>
      <c r="D415" s="53">
        <f>DATA!F421</f>
        <v>35.71</v>
      </c>
      <c r="E415" s="53">
        <f>DATA!G421</f>
        <v>35.73</v>
      </c>
      <c r="F415" s="55">
        <f>DATA!H421</f>
        <v>17984800</v>
      </c>
      <c r="G415" s="102">
        <f t="shared" si="70"/>
        <v>0.28000000000000114</v>
      </c>
      <c r="H415" s="102">
        <f t="shared" si="71"/>
        <v>-0.3299999999999983</v>
      </c>
      <c r="I415" s="18">
        <f t="shared" si="72"/>
        <v>0.28000000000000114</v>
      </c>
      <c r="J415" s="18">
        <f t="shared" si="73"/>
        <v>0</v>
      </c>
      <c r="K415" s="19">
        <f t="shared" si="74"/>
        <v>0.11643991380609646</v>
      </c>
      <c r="L415" s="19">
        <f t="shared" si="75"/>
        <v>1</v>
      </c>
      <c r="M415" s="19">
        <f t="shared" si="76"/>
        <v>0.06992055180552854</v>
      </c>
      <c r="N415" s="20">
        <f t="shared" si="77"/>
        <v>0.11643991380609646</v>
      </c>
      <c r="O415" s="20">
        <f t="shared" si="78"/>
        <v>0.06992055180552854</v>
      </c>
      <c r="P415" s="29">
        <f t="shared" si="79"/>
        <v>0.046519362000567915</v>
      </c>
    </row>
    <row r="416" spans="1:16" ht="12.75">
      <c r="A416" s="16">
        <f>DATA!C422</f>
        <v>36977</v>
      </c>
      <c r="B416" s="53">
        <f>DATA!D422</f>
        <v>35.9</v>
      </c>
      <c r="C416" s="53">
        <f>DATA!E422</f>
        <v>36.19</v>
      </c>
      <c r="D416" s="53">
        <f>DATA!F422</f>
        <v>35.87</v>
      </c>
      <c r="E416" s="53">
        <f>DATA!G422</f>
        <v>35.97</v>
      </c>
      <c r="F416" s="55">
        <f>DATA!H422</f>
        <v>14165300</v>
      </c>
      <c r="G416" s="102">
        <f t="shared" si="70"/>
        <v>0.0899999999999963</v>
      </c>
      <c r="H416" s="102">
        <f t="shared" si="71"/>
        <v>-0.1599999999999966</v>
      </c>
      <c r="I416" s="18">
        <f t="shared" si="72"/>
        <v>0.0899999999999963</v>
      </c>
      <c r="J416" s="18">
        <f t="shared" si="73"/>
        <v>0</v>
      </c>
      <c r="K416" s="19">
        <f t="shared" si="74"/>
        <v>0.11313492458033395</v>
      </c>
      <c r="L416" s="19">
        <f t="shared" si="75"/>
        <v>1</v>
      </c>
      <c r="M416" s="19">
        <f t="shared" si="76"/>
        <v>0.06118048282983748</v>
      </c>
      <c r="N416" s="20">
        <f t="shared" si="77"/>
        <v>0.11313492458033395</v>
      </c>
      <c r="O416" s="20">
        <f t="shared" si="78"/>
        <v>0.06118048282983748</v>
      </c>
      <c r="P416" s="29">
        <f t="shared" si="79"/>
        <v>0.05195444175049647</v>
      </c>
    </row>
    <row r="417" spans="1:16" ht="12.75">
      <c r="A417" s="16">
        <f>DATA!C423</f>
        <v>36978</v>
      </c>
      <c r="B417" s="53">
        <f>DATA!D423</f>
        <v>35.82</v>
      </c>
      <c r="C417" s="53">
        <f>DATA!E423</f>
        <v>35.97</v>
      </c>
      <c r="D417" s="53">
        <f>DATA!F423</f>
        <v>35.43</v>
      </c>
      <c r="E417" s="53">
        <f>DATA!G423</f>
        <v>35.53</v>
      </c>
      <c r="F417" s="55">
        <f>DATA!H423</f>
        <v>18153600</v>
      </c>
      <c r="G417" s="102">
        <f t="shared" si="70"/>
        <v>-0.21999999999999886</v>
      </c>
      <c r="H417" s="102">
        <f t="shared" si="71"/>
        <v>0.4399999999999977</v>
      </c>
      <c r="I417" s="18">
        <f t="shared" si="72"/>
        <v>0</v>
      </c>
      <c r="J417" s="18">
        <f t="shared" si="73"/>
        <v>0.4399999999999977</v>
      </c>
      <c r="K417" s="19">
        <f t="shared" si="74"/>
        <v>0.0989930590077922</v>
      </c>
      <c r="L417" s="19">
        <f t="shared" si="75"/>
        <v>1</v>
      </c>
      <c r="M417" s="19">
        <f t="shared" si="76"/>
        <v>0.10853292247610752</v>
      </c>
      <c r="N417" s="20">
        <f t="shared" si="77"/>
        <v>0.0989930590077922</v>
      </c>
      <c r="O417" s="20">
        <f t="shared" si="78"/>
        <v>0.10853292247610752</v>
      </c>
      <c r="P417" s="29">
        <f t="shared" si="79"/>
        <v>-0.009539863468315313</v>
      </c>
    </row>
    <row r="418" spans="1:16" ht="12.75">
      <c r="A418" s="16">
        <f>DATA!C424</f>
        <v>36979</v>
      </c>
      <c r="B418" s="53">
        <f>DATA!D424</f>
        <v>35.6</v>
      </c>
      <c r="C418" s="53">
        <f>DATA!E424</f>
        <v>36.22</v>
      </c>
      <c r="D418" s="53">
        <f>DATA!F424</f>
        <v>35.59</v>
      </c>
      <c r="E418" s="53">
        <f>DATA!G424</f>
        <v>36.2</v>
      </c>
      <c r="F418" s="55">
        <f>DATA!H424</f>
        <v>19137900</v>
      </c>
      <c r="G418" s="102">
        <f t="shared" si="70"/>
        <v>0.25</v>
      </c>
      <c r="H418" s="102">
        <f t="shared" si="71"/>
        <v>-0.1600000000000037</v>
      </c>
      <c r="I418" s="18">
        <f t="shared" si="72"/>
        <v>0.25</v>
      </c>
      <c r="J418" s="18">
        <f t="shared" si="73"/>
        <v>0</v>
      </c>
      <c r="K418" s="19">
        <f t="shared" si="74"/>
        <v>0.11786892663181818</v>
      </c>
      <c r="L418" s="19">
        <f t="shared" si="75"/>
        <v>1</v>
      </c>
      <c r="M418" s="19">
        <f t="shared" si="76"/>
        <v>0.09496630716659407</v>
      </c>
      <c r="N418" s="20">
        <f t="shared" si="77"/>
        <v>0.11786892663181818</v>
      </c>
      <c r="O418" s="20">
        <f t="shared" si="78"/>
        <v>0.09496630716659407</v>
      </c>
      <c r="P418" s="29">
        <f t="shared" si="79"/>
        <v>0.02290261946522411</v>
      </c>
    </row>
    <row r="419" spans="1:16" ht="12.75">
      <c r="A419" s="16">
        <f>DATA!C425</f>
        <v>36980</v>
      </c>
      <c r="B419" s="53">
        <f>DATA!D425</f>
        <v>36.1</v>
      </c>
      <c r="C419" s="53">
        <f>DATA!E425</f>
        <v>36.15</v>
      </c>
      <c r="D419" s="53">
        <f>DATA!F425</f>
        <v>35.96</v>
      </c>
      <c r="E419" s="53">
        <f>DATA!G425</f>
        <v>36.06</v>
      </c>
      <c r="F419" s="55">
        <f>DATA!H425</f>
        <v>17149200</v>
      </c>
      <c r="G419" s="102">
        <f t="shared" si="70"/>
        <v>-0.07000000000000028</v>
      </c>
      <c r="H419" s="102">
        <f t="shared" si="71"/>
        <v>-0.36999999999999744</v>
      </c>
      <c r="I419" s="18">
        <f t="shared" si="72"/>
        <v>0</v>
      </c>
      <c r="J419" s="18">
        <f t="shared" si="73"/>
        <v>0</v>
      </c>
      <c r="K419" s="19">
        <f t="shared" si="74"/>
        <v>0.10313531080284091</v>
      </c>
      <c r="L419" s="19">
        <f t="shared" si="75"/>
        <v>1</v>
      </c>
      <c r="M419" s="19">
        <f t="shared" si="76"/>
        <v>0.08309551877076982</v>
      </c>
      <c r="N419" s="20">
        <f t="shared" si="77"/>
        <v>0.10313531080284091</v>
      </c>
      <c r="O419" s="20">
        <f t="shared" si="78"/>
        <v>0.08309551877076982</v>
      </c>
      <c r="P419" s="29">
        <f t="shared" si="79"/>
        <v>0.020039792032071096</v>
      </c>
    </row>
    <row r="420" spans="1:16" ht="12.75">
      <c r="A420" s="16">
        <f>DATA!C426</f>
        <v>36981</v>
      </c>
      <c r="B420" s="53">
        <f>DATA!D426</f>
        <v>36.18</v>
      </c>
      <c r="C420" s="53">
        <f>DATA!E426</f>
        <v>36.22</v>
      </c>
      <c r="D420" s="53">
        <f>DATA!F426</f>
        <v>35.45</v>
      </c>
      <c r="E420" s="53">
        <f>DATA!G426</f>
        <v>35.47</v>
      </c>
      <c r="F420" s="55">
        <f>DATA!H426</f>
        <v>20718800</v>
      </c>
      <c r="G420" s="102">
        <f t="shared" si="70"/>
        <v>0.07000000000000028</v>
      </c>
      <c r="H420" s="102">
        <f t="shared" si="71"/>
        <v>0.509999999999998</v>
      </c>
      <c r="I420" s="18">
        <f t="shared" si="72"/>
        <v>0</v>
      </c>
      <c r="J420" s="18">
        <f t="shared" si="73"/>
        <v>0.509999999999998</v>
      </c>
      <c r="K420" s="19">
        <f t="shared" si="74"/>
        <v>0.0902433969524858</v>
      </c>
      <c r="L420" s="19">
        <f t="shared" si="75"/>
        <v>1</v>
      </c>
      <c r="M420" s="19">
        <f t="shared" si="76"/>
        <v>0.13645857892442334</v>
      </c>
      <c r="N420" s="20">
        <f t="shared" si="77"/>
        <v>0.0902433969524858</v>
      </c>
      <c r="O420" s="20">
        <f t="shared" si="78"/>
        <v>0.13645857892442334</v>
      </c>
      <c r="P420" s="29">
        <f t="shared" si="79"/>
        <v>-0.04621518197193754</v>
      </c>
    </row>
    <row r="421" spans="1:16" ht="12.75">
      <c r="A421" s="16">
        <f>DATA!C427</f>
        <v>36984</v>
      </c>
      <c r="B421" s="53">
        <f>DATA!D427</f>
        <v>35.52</v>
      </c>
      <c r="C421" s="53">
        <f>DATA!E427</f>
        <v>35.53</v>
      </c>
      <c r="D421" s="53">
        <f>DATA!F427</f>
        <v>35.02</v>
      </c>
      <c r="E421" s="53">
        <f>DATA!G427</f>
        <v>35.24</v>
      </c>
      <c r="F421" s="55">
        <f>DATA!H427</f>
        <v>20584500</v>
      </c>
      <c r="G421" s="102">
        <f t="shared" si="70"/>
        <v>-0.6899999999999977</v>
      </c>
      <c r="H421" s="102">
        <f t="shared" si="71"/>
        <v>0.4299999999999997</v>
      </c>
      <c r="I421" s="18">
        <f t="shared" si="72"/>
        <v>0</v>
      </c>
      <c r="J421" s="18">
        <f t="shared" si="73"/>
        <v>0.4299999999999997</v>
      </c>
      <c r="K421" s="19">
        <f t="shared" si="74"/>
        <v>0.07896297233342507</v>
      </c>
      <c r="L421" s="19">
        <f t="shared" si="75"/>
        <v>1</v>
      </c>
      <c r="M421" s="19">
        <f t="shared" si="76"/>
        <v>0.17315125655887037</v>
      </c>
      <c r="N421" s="20">
        <f t="shared" si="77"/>
        <v>0.07896297233342507</v>
      </c>
      <c r="O421" s="20">
        <f t="shared" si="78"/>
        <v>0.17315125655887037</v>
      </c>
      <c r="P421" s="29">
        <f t="shared" si="79"/>
        <v>-0.0941882842254453</v>
      </c>
    </row>
    <row r="422" spans="1:16" ht="12.75">
      <c r="A422" s="16">
        <f>DATA!C428</f>
        <v>36985</v>
      </c>
      <c r="B422" s="53">
        <f>DATA!D428</f>
        <v>35.22</v>
      </c>
      <c r="C422" s="53">
        <f>DATA!E428</f>
        <v>35.5</v>
      </c>
      <c r="D422" s="53">
        <f>DATA!F428</f>
        <v>35.17</v>
      </c>
      <c r="E422" s="53">
        <f>DATA!G428</f>
        <v>35.5</v>
      </c>
      <c r="F422" s="55">
        <f>DATA!H428</f>
        <v>15926500</v>
      </c>
      <c r="G422" s="102">
        <f t="shared" si="70"/>
        <v>-0.030000000000001137</v>
      </c>
      <c r="H422" s="102">
        <f t="shared" si="71"/>
        <v>-0.14999999999999858</v>
      </c>
      <c r="I422" s="18">
        <f t="shared" si="72"/>
        <v>0</v>
      </c>
      <c r="J422" s="18">
        <f t="shared" si="73"/>
        <v>0</v>
      </c>
      <c r="K422" s="19">
        <f t="shared" si="74"/>
        <v>0.06909260079174694</v>
      </c>
      <c r="L422" s="19">
        <f t="shared" si="75"/>
        <v>1</v>
      </c>
      <c r="M422" s="19">
        <f t="shared" si="76"/>
        <v>0.15150734948901157</v>
      </c>
      <c r="N422" s="20">
        <f t="shared" si="77"/>
        <v>0.06909260079174694</v>
      </c>
      <c r="O422" s="20">
        <f t="shared" si="78"/>
        <v>0.15150734948901157</v>
      </c>
      <c r="P422" s="29">
        <f t="shared" si="79"/>
        <v>-0.08241474869726463</v>
      </c>
    </row>
    <row r="423" spans="1:16" ht="12.75">
      <c r="A423" s="16">
        <f>DATA!C429</f>
        <v>36986</v>
      </c>
      <c r="B423" s="53">
        <f>DATA!D429</f>
        <v>35.58</v>
      </c>
      <c r="C423" s="53">
        <f>DATA!E429</f>
        <v>35.73</v>
      </c>
      <c r="D423" s="53">
        <f>DATA!F429</f>
        <v>35.44</v>
      </c>
      <c r="E423" s="53">
        <f>DATA!G429</f>
        <v>35.5</v>
      </c>
      <c r="F423" s="55">
        <f>DATA!H429</f>
        <v>13934200</v>
      </c>
      <c r="G423" s="102">
        <f t="shared" si="70"/>
        <v>0.22999999999999687</v>
      </c>
      <c r="H423" s="102">
        <f t="shared" si="71"/>
        <v>-0.269999999999996</v>
      </c>
      <c r="I423" s="18">
        <f t="shared" si="72"/>
        <v>0.22999999999999687</v>
      </c>
      <c r="J423" s="18">
        <f t="shared" si="73"/>
        <v>0</v>
      </c>
      <c r="K423" s="19">
        <f t="shared" si="74"/>
        <v>0.08920602569277818</v>
      </c>
      <c r="L423" s="19">
        <f t="shared" si="75"/>
        <v>1</v>
      </c>
      <c r="M423" s="19">
        <f t="shared" si="76"/>
        <v>0.13256893080288512</v>
      </c>
      <c r="N423" s="20">
        <f t="shared" si="77"/>
        <v>0.08920602569277818</v>
      </c>
      <c r="O423" s="20">
        <f t="shared" si="78"/>
        <v>0.13256893080288512</v>
      </c>
      <c r="P423" s="29">
        <f t="shared" si="79"/>
        <v>-0.043362905110106945</v>
      </c>
    </row>
    <row r="424" spans="1:16" ht="12.75">
      <c r="A424" s="16">
        <f>DATA!C430</f>
        <v>36987</v>
      </c>
      <c r="B424" s="53">
        <f>DATA!D430</f>
        <v>35.58</v>
      </c>
      <c r="C424" s="53">
        <f>DATA!E430</f>
        <v>35.85</v>
      </c>
      <c r="D424" s="53">
        <f>DATA!F430</f>
        <v>35.51</v>
      </c>
      <c r="E424" s="53">
        <f>DATA!G430</f>
        <v>35.78</v>
      </c>
      <c r="F424" s="55">
        <f>DATA!H430</f>
        <v>14381100</v>
      </c>
      <c r="G424" s="102">
        <f t="shared" si="70"/>
        <v>0.12000000000000455</v>
      </c>
      <c r="H424" s="102">
        <f t="shared" si="71"/>
        <v>-0.07000000000000028</v>
      </c>
      <c r="I424" s="18">
        <f t="shared" si="72"/>
        <v>0.12000000000000455</v>
      </c>
      <c r="J424" s="18">
        <f t="shared" si="73"/>
        <v>0</v>
      </c>
      <c r="K424" s="19">
        <f t="shared" si="74"/>
        <v>0.09305527248118148</v>
      </c>
      <c r="L424" s="19">
        <f t="shared" si="75"/>
        <v>1</v>
      </c>
      <c r="M424" s="19">
        <f t="shared" si="76"/>
        <v>0.11599781445252448</v>
      </c>
      <c r="N424" s="20">
        <f t="shared" si="77"/>
        <v>0.09305527248118148</v>
      </c>
      <c r="O424" s="20">
        <f t="shared" si="78"/>
        <v>0.11599781445252448</v>
      </c>
      <c r="P424" s="29">
        <f t="shared" si="79"/>
        <v>-0.022942541971343003</v>
      </c>
    </row>
    <row r="425" spans="1:16" ht="12.75">
      <c r="A425" s="16">
        <f>DATA!C431</f>
        <v>36988</v>
      </c>
      <c r="B425" s="53">
        <f>DATA!D431</f>
        <v>35.7</v>
      </c>
      <c r="C425" s="53">
        <f>DATA!E431</f>
        <v>35.96</v>
      </c>
      <c r="D425" s="53">
        <f>DATA!F431</f>
        <v>35.67</v>
      </c>
      <c r="E425" s="53">
        <f>DATA!G431</f>
        <v>35.74</v>
      </c>
      <c r="F425" s="55">
        <f>DATA!H431</f>
        <v>17180300</v>
      </c>
      <c r="G425" s="102">
        <f t="shared" si="70"/>
        <v>0.10999999999999943</v>
      </c>
      <c r="H425" s="102">
        <f t="shared" si="71"/>
        <v>-0.1600000000000037</v>
      </c>
      <c r="I425" s="18">
        <f t="shared" si="72"/>
        <v>0.10999999999999943</v>
      </c>
      <c r="J425" s="18">
        <f t="shared" si="73"/>
        <v>0</v>
      </c>
      <c r="K425" s="19">
        <f t="shared" si="74"/>
        <v>0.09517336342103372</v>
      </c>
      <c r="L425" s="19">
        <f t="shared" si="75"/>
        <v>1</v>
      </c>
      <c r="M425" s="19">
        <f t="shared" si="76"/>
        <v>0.10149808764595893</v>
      </c>
      <c r="N425" s="20">
        <f t="shared" si="77"/>
        <v>0.09517336342103372</v>
      </c>
      <c r="O425" s="20">
        <f t="shared" si="78"/>
        <v>0.10149808764595893</v>
      </c>
      <c r="P425" s="29">
        <f t="shared" si="79"/>
        <v>-0.006324724224925207</v>
      </c>
    </row>
    <row r="426" spans="1:16" ht="12.75">
      <c r="A426" s="16">
        <f>DATA!C432</f>
        <v>36991</v>
      </c>
      <c r="B426" s="53">
        <f>DATA!D432</f>
        <v>35.76</v>
      </c>
      <c r="C426" s="53">
        <f>DATA!E432</f>
        <v>35.94</v>
      </c>
      <c r="D426" s="53">
        <f>DATA!F432</f>
        <v>35.72</v>
      </c>
      <c r="E426" s="53">
        <f>DATA!G432</f>
        <v>35.82</v>
      </c>
      <c r="F426" s="55">
        <f>DATA!H432</f>
        <v>11558000</v>
      </c>
      <c r="G426" s="102">
        <f t="shared" si="70"/>
        <v>-0.020000000000003126</v>
      </c>
      <c r="H426" s="102">
        <f t="shared" si="71"/>
        <v>-0.04999999999999716</v>
      </c>
      <c r="I426" s="18">
        <f t="shared" si="72"/>
        <v>0</v>
      </c>
      <c r="J426" s="18">
        <f t="shared" si="73"/>
        <v>0</v>
      </c>
      <c r="K426" s="19">
        <f t="shared" si="74"/>
        <v>0.08327669299340451</v>
      </c>
      <c r="L426" s="19">
        <f t="shared" si="75"/>
        <v>1</v>
      </c>
      <c r="M426" s="19">
        <f t="shared" si="76"/>
        <v>0.08881082669021406</v>
      </c>
      <c r="N426" s="20">
        <f t="shared" si="77"/>
        <v>0.08327669299340451</v>
      </c>
      <c r="O426" s="20">
        <f t="shared" si="78"/>
        <v>0.08881082669021406</v>
      </c>
      <c r="P426" s="29">
        <f t="shared" si="79"/>
        <v>-0.005534133696809551</v>
      </c>
    </row>
    <row r="427" spans="1:16" ht="12.75">
      <c r="A427" s="16">
        <f>DATA!C433</f>
        <v>36992</v>
      </c>
      <c r="B427" s="53">
        <f>DATA!D433</f>
        <v>35.67</v>
      </c>
      <c r="C427" s="53">
        <f>DATA!E433</f>
        <v>36.3</v>
      </c>
      <c r="D427" s="53">
        <f>DATA!F433</f>
        <v>35.46</v>
      </c>
      <c r="E427" s="53">
        <f>DATA!G433</f>
        <v>36.09</v>
      </c>
      <c r="F427" s="55">
        <f>DATA!H433</f>
        <v>19463700</v>
      </c>
      <c r="G427" s="102">
        <f t="shared" si="70"/>
        <v>0.35999999999999943</v>
      </c>
      <c r="H427" s="102">
        <f t="shared" si="71"/>
        <v>0.259999999999998</v>
      </c>
      <c r="I427" s="18">
        <f t="shared" si="72"/>
        <v>0.35999999999999943</v>
      </c>
      <c r="J427" s="18">
        <f t="shared" si="73"/>
        <v>0</v>
      </c>
      <c r="K427" s="19">
        <f t="shared" si="74"/>
        <v>0.11786710636922887</v>
      </c>
      <c r="L427" s="19">
        <f t="shared" si="75"/>
        <v>1</v>
      </c>
      <c r="M427" s="19">
        <f t="shared" si="76"/>
        <v>0.0777094733539373</v>
      </c>
      <c r="N427" s="20">
        <f t="shared" si="77"/>
        <v>0.11786710636922887</v>
      </c>
      <c r="O427" s="20">
        <f t="shared" si="78"/>
        <v>0.0777094733539373</v>
      </c>
      <c r="P427" s="29">
        <f t="shared" si="79"/>
        <v>0.04015763301529157</v>
      </c>
    </row>
    <row r="428" spans="1:16" ht="12.75">
      <c r="A428" s="16">
        <f>DATA!C434</f>
        <v>36993</v>
      </c>
      <c r="B428" s="53">
        <f>DATA!D434</f>
        <v>36.05</v>
      </c>
      <c r="C428" s="53">
        <f>DATA!E434</f>
        <v>36.22</v>
      </c>
      <c r="D428" s="53">
        <f>DATA!F434</f>
        <v>35.54</v>
      </c>
      <c r="E428" s="53">
        <f>DATA!G434</f>
        <v>35.64</v>
      </c>
      <c r="F428" s="55">
        <f>DATA!H434</f>
        <v>20304400</v>
      </c>
      <c r="G428" s="102">
        <f t="shared" si="70"/>
        <v>-0.0799999999999983</v>
      </c>
      <c r="H428" s="102">
        <f t="shared" si="71"/>
        <v>-0.0799999999999983</v>
      </c>
      <c r="I428" s="18">
        <f t="shared" si="72"/>
        <v>0</v>
      </c>
      <c r="J428" s="18">
        <f t="shared" si="73"/>
        <v>0</v>
      </c>
      <c r="K428" s="19">
        <f t="shared" si="74"/>
        <v>0.10313371807307525</v>
      </c>
      <c r="L428" s="19">
        <f t="shared" si="75"/>
        <v>1</v>
      </c>
      <c r="M428" s="19">
        <f t="shared" si="76"/>
        <v>0.06799578918469514</v>
      </c>
      <c r="N428" s="20">
        <f t="shared" si="77"/>
        <v>0.10313371807307525</v>
      </c>
      <c r="O428" s="20">
        <f t="shared" si="78"/>
        <v>0.06799578918469514</v>
      </c>
      <c r="P428" s="29">
        <f t="shared" si="79"/>
        <v>0.03513792888838012</v>
      </c>
    </row>
    <row r="429" spans="1:16" ht="12.75">
      <c r="A429" s="16">
        <f>DATA!C435</f>
        <v>36994</v>
      </c>
      <c r="B429" s="53">
        <f>DATA!D435</f>
        <v>35.73</v>
      </c>
      <c r="C429" s="53">
        <f>DATA!E435</f>
        <v>36.18</v>
      </c>
      <c r="D429" s="53">
        <f>DATA!F435</f>
        <v>35.4</v>
      </c>
      <c r="E429" s="53">
        <f>DATA!G435</f>
        <v>35.5</v>
      </c>
      <c r="F429" s="55">
        <f>DATA!H435</f>
        <v>25111400</v>
      </c>
      <c r="G429" s="102">
        <f t="shared" si="70"/>
        <v>-0.03999999999999915</v>
      </c>
      <c r="H429" s="102">
        <f t="shared" si="71"/>
        <v>0.14000000000000057</v>
      </c>
      <c r="I429" s="18">
        <f t="shared" si="72"/>
        <v>0</v>
      </c>
      <c r="J429" s="18">
        <f t="shared" si="73"/>
        <v>0.14000000000000057</v>
      </c>
      <c r="K429" s="19">
        <f t="shared" si="74"/>
        <v>0.09024200331394085</v>
      </c>
      <c r="L429" s="19">
        <f t="shared" si="75"/>
        <v>1</v>
      </c>
      <c r="M429" s="19">
        <f t="shared" si="76"/>
        <v>0.07699631553660832</v>
      </c>
      <c r="N429" s="20">
        <f t="shared" si="77"/>
        <v>0.09024200331394085</v>
      </c>
      <c r="O429" s="20">
        <f t="shared" si="78"/>
        <v>0.07699631553660832</v>
      </c>
      <c r="P429" s="29">
        <f t="shared" si="79"/>
        <v>0.013245687777332524</v>
      </c>
    </row>
    <row r="430" spans="1:16" ht="12.75">
      <c r="A430" s="16">
        <f>DATA!C436</f>
        <v>36995</v>
      </c>
      <c r="B430" s="53">
        <f>DATA!D436</f>
        <v>35.82</v>
      </c>
      <c r="C430" s="53">
        <f>DATA!E436</f>
        <v>36.49</v>
      </c>
      <c r="D430" s="53">
        <f>DATA!F436</f>
        <v>35.75</v>
      </c>
      <c r="E430" s="53">
        <f>DATA!G436</f>
        <v>35.75</v>
      </c>
      <c r="F430" s="55">
        <f>DATA!H436</f>
        <v>41834600</v>
      </c>
      <c r="G430" s="102">
        <f t="shared" si="70"/>
        <v>0.3100000000000023</v>
      </c>
      <c r="H430" s="102">
        <f t="shared" si="71"/>
        <v>-0.3500000000000014</v>
      </c>
      <c r="I430" s="18">
        <f t="shared" si="72"/>
        <v>0.3100000000000023</v>
      </c>
      <c r="J430" s="18">
        <f t="shared" si="73"/>
        <v>0</v>
      </c>
      <c r="K430" s="19">
        <f t="shared" si="74"/>
        <v>0.11771175289969853</v>
      </c>
      <c r="L430" s="19">
        <f t="shared" si="75"/>
        <v>1</v>
      </c>
      <c r="M430" s="19">
        <f t="shared" si="76"/>
        <v>0.06737177609453228</v>
      </c>
      <c r="N430" s="20">
        <f t="shared" si="77"/>
        <v>0.11771175289969853</v>
      </c>
      <c r="O430" s="20">
        <f t="shared" si="78"/>
        <v>0.06737177609453228</v>
      </c>
      <c r="P430" s="29">
        <f t="shared" si="79"/>
        <v>0.05033997680516625</v>
      </c>
    </row>
    <row r="431" spans="1:16" ht="12.75">
      <c r="A431" s="16">
        <f>DATA!C437</f>
        <v>36998</v>
      </c>
      <c r="B431" s="53">
        <f>DATA!D437</f>
        <v>35.75</v>
      </c>
      <c r="C431" s="53">
        <f>DATA!E437</f>
        <v>36.38</v>
      </c>
      <c r="D431" s="53">
        <f>DATA!F437</f>
        <v>35.75</v>
      </c>
      <c r="E431" s="53">
        <f>DATA!G437</f>
        <v>36</v>
      </c>
      <c r="F431" s="55">
        <f>DATA!H437</f>
        <v>27441600</v>
      </c>
      <c r="G431" s="102">
        <f t="shared" si="70"/>
        <v>-0.10999999999999943</v>
      </c>
      <c r="H431" s="102">
        <f t="shared" si="71"/>
        <v>0</v>
      </c>
      <c r="I431" s="18">
        <f t="shared" si="72"/>
        <v>0</v>
      </c>
      <c r="J431" s="18">
        <f t="shared" si="73"/>
        <v>0</v>
      </c>
      <c r="K431" s="19">
        <f t="shared" si="74"/>
        <v>0.10299778378723622</v>
      </c>
      <c r="L431" s="19">
        <f t="shared" si="75"/>
        <v>1</v>
      </c>
      <c r="M431" s="19">
        <f t="shared" si="76"/>
        <v>0.058950304082715746</v>
      </c>
      <c r="N431" s="20">
        <f t="shared" si="77"/>
        <v>0.10299778378723622</v>
      </c>
      <c r="O431" s="20">
        <f t="shared" si="78"/>
        <v>0.058950304082715746</v>
      </c>
      <c r="P431" s="29">
        <f t="shared" si="79"/>
        <v>0.04404747970452047</v>
      </c>
    </row>
    <row r="432" spans="1:16" ht="12.75">
      <c r="A432" s="16">
        <f>DATA!C438</f>
        <v>36999</v>
      </c>
      <c r="B432" s="53">
        <f>DATA!D438</f>
        <v>36.25</v>
      </c>
      <c r="C432" s="53">
        <f>DATA!E438</f>
        <v>36.32</v>
      </c>
      <c r="D432" s="53">
        <f>DATA!F438</f>
        <v>35.9</v>
      </c>
      <c r="E432" s="53">
        <f>DATA!G438</f>
        <v>36</v>
      </c>
      <c r="F432" s="55">
        <f>DATA!H438</f>
        <v>20234200</v>
      </c>
      <c r="G432" s="102">
        <f t="shared" si="70"/>
        <v>-0.060000000000002274</v>
      </c>
      <c r="H432" s="102">
        <f t="shared" si="71"/>
        <v>-0.14999999999999858</v>
      </c>
      <c r="I432" s="18">
        <f t="shared" si="72"/>
        <v>0</v>
      </c>
      <c r="J432" s="18">
        <f t="shared" si="73"/>
        <v>0</v>
      </c>
      <c r="K432" s="19">
        <f t="shared" si="74"/>
        <v>0.09012306081383169</v>
      </c>
      <c r="L432" s="19">
        <f t="shared" si="75"/>
        <v>1</v>
      </c>
      <c r="M432" s="19">
        <f t="shared" si="76"/>
        <v>0.05158151607237628</v>
      </c>
      <c r="N432" s="20">
        <f t="shared" si="77"/>
        <v>0.09012306081383169</v>
      </c>
      <c r="O432" s="20">
        <f t="shared" si="78"/>
        <v>0.05158151607237628</v>
      </c>
      <c r="P432" s="29">
        <f t="shared" si="79"/>
        <v>0.03854154474145541</v>
      </c>
    </row>
    <row r="433" spans="1:16" ht="12.75">
      <c r="A433" s="16">
        <f>DATA!C439</f>
        <v>37000</v>
      </c>
      <c r="B433" s="53">
        <f>DATA!D439</f>
        <v>35.85</v>
      </c>
      <c r="C433" s="53">
        <f>DATA!E439</f>
        <v>36.01</v>
      </c>
      <c r="D433" s="53">
        <f>DATA!F439</f>
        <v>35.35</v>
      </c>
      <c r="E433" s="53">
        <f>DATA!G439</f>
        <v>35.52</v>
      </c>
      <c r="F433" s="55">
        <f>DATA!H439</f>
        <v>23659100</v>
      </c>
      <c r="G433" s="102">
        <f t="shared" si="70"/>
        <v>-0.3100000000000023</v>
      </c>
      <c r="H433" s="102">
        <f t="shared" si="71"/>
        <v>0.5499999999999972</v>
      </c>
      <c r="I433" s="18">
        <f t="shared" si="72"/>
        <v>0</v>
      </c>
      <c r="J433" s="18">
        <f t="shared" si="73"/>
        <v>0.5499999999999972</v>
      </c>
      <c r="K433" s="19">
        <f t="shared" si="74"/>
        <v>0.07885767821210272</v>
      </c>
      <c r="L433" s="19">
        <f t="shared" si="75"/>
        <v>1</v>
      </c>
      <c r="M433" s="19">
        <f t="shared" si="76"/>
        <v>0.11388382656332889</v>
      </c>
      <c r="N433" s="20">
        <f t="shared" si="77"/>
        <v>0.07885767821210272</v>
      </c>
      <c r="O433" s="20">
        <f t="shared" si="78"/>
        <v>0.11388382656332889</v>
      </c>
      <c r="P433" s="29">
        <f t="shared" si="79"/>
        <v>-0.035026148351226166</v>
      </c>
    </row>
    <row r="434" spans="1:16" ht="12.75">
      <c r="A434" s="16">
        <f>DATA!C440</f>
        <v>37001</v>
      </c>
      <c r="B434" s="53">
        <f>DATA!D440</f>
        <v>35.8</v>
      </c>
      <c r="C434" s="53">
        <f>DATA!E440</f>
        <v>36.13</v>
      </c>
      <c r="D434" s="53">
        <f>DATA!F440</f>
        <v>35.62</v>
      </c>
      <c r="E434" s="53">
        <f>DATA!G440</f>
        <v>36.12</v>
      </c>
      <c r="F434" s="55">
        <f>DATA!H440</f>
        <v>19190600</v>
      </c>
      <c r="G434" s="102">
        <f t="shared" si="70"/>
        <v>0.12000000000000455</v>
      </c>
      <c r="H434" s="102">
        <f t="shared" si="71"/>
        <v>-0.269999999999996</v>
      </c>
      <c r="I434" s="18">
        <f t="shared" si="72"/>
        <v>0.12000000000000455</v>
      </c>
      <c r="J434" s="18">
        <f t="shared" si="73"/>
        <v>0</v>
      </c>
      <c r="K434" s="19">
        <f t="shared" si="74"/>
        <v>0.08400046843559045</v>
      </c>
      <c r="L434" s="19">
        <f t="shared" si="75"/>
        <v>1</v>
      </c>
      <c r="M434" s="19">
        <f t="shared" si="76"/>
        <v>0.09964834824291278</v>
      </c>
      <c r="N434" s="20">
        <f t="shared" si="77"/>
        <v>0.08400046843559045</v>
      </c>
      <c r="O434" s="20">
        <f t="shared" si="78"/>
        <v>0.09964834824291278</v>
      </c>
      <c r="P434" s="29">
        <f t="shared" si="79"/>
        <v>-0.015647879807322337</v>
      </c>
    </row>
    <row r="435" spans="1:16" ht="12.75">
      <c r="A435" s="16">
        <f>DATA!C441</f>
        <v>37002</v>
      </c>
      <c r="B435" s="53">
        <f>DATA!D441</f>
        <v>36</v>
      </c>
      <c r="C435" s="53">
        <f>DATA!E441</f>
        <v>36.31</v>
      </c>
      <c r="D435" s="53">
        <f>DATA!F441</f>
        <v>35.68</v>
      </c>
      <c r="E435" s="53">
        <f>DATA!G441</f>
        <v>36.1</v>
      </c>
      <c r="F435" s="55">
        <f>DATA!H441</f>
        <v>19826000</v>
      </c>
      <c r="G435" s="102">
        <f t="shared" si="70"/>
        <v>0.17999999999999972</v>
      </c>
      <c r="H435" s="102">
        <f t="shared" si="71"/>
        <v>-0.060000000000002274</v>
      </c>
      <c r="I435" s="18">
        <f t="shared" si="72"/>
        <v>0.17999999999999972</v>
      </c>
      <c r="J435" s="18">
        <f t="shared" si="73"/>
        <v>0</v>
      </c>
      <c r="K435" s="19">
        <f t="shared" si="74"/>
        <v>0.09600040988114161</v>
      </c>
      <c r="L435" s="19">
        <f t="shared" si="75"/>
        <v>1</v>
      </c>
      <c r="M435" s="19">
        <f t="shared" si="76"/>
        <v>0.08719230471254868</v>
      </c>
      <c r="N435" s="20">
        <f t="shared" si="77"/>
        <v>0.09600040988114161</v>
      </c>
      <c r="O435" s="20">
        <f t="shared" si="78"/>
        <v>0.08719230471254868</v>
      </c>
      <c r="P435" s="29">
        <f t="shared" si="79"/>
        <v>0.008808105168592928</v>
      </c>
    </row>
    <row r="436" spans="1:16" ht="12.75">
      <c r="A436" s="16">
        <f>DATA!C442</f>
        <v>37005</v>
      </c>
      <c r="B436" s="53">
        <f>DATA!D442</f>
        <v>36.35</v>
      </c>
      <c r="C436" s="53">
        <f>DATA!E442</f>
        <v>36.47</v>
      </c>
      <c r="D436" s="53">
        <f>DATA!F442</f>
        <v>36.15</v>
      </c>
      <c r="E436" s="53">
        <f>DATA!G442</f>
        <v>36.38</v>
      </c>
      <c r="F436" s="55">
        <f>DATA!H442</f>
        <v>16665900</v>
      </c>
      <c r="G436" s="102">
        <f t="shared" si="70"/>
        <v>0.1599999999999966</v>
      </c>
      <c r="H436" s="102">
        <f t="shared" si="71"/>
        <v>-0.46999999999999886</v>
      </c>
      <c r="I436" s="18">
        <f t="shared" si="72"/>
        <v>0.1599999999999966</v>
      </c>
      <c r="J436" s="18">
        <f t="shared" si="73"/>
        <v>0</v>
      </c>
      <c r="K436" s="19">
        <f t="shared" si="74"/>
        <v>0.10400035864599849</v>
      </c>
      <c r="L436" s="19">
        <f t="shared" si="75"/>
        <v>1</v>
      </c>
      <c r="M436" s="19">
        <f t="shared" si="76"/>
        <v>0.0762932666234801</v>
      </c>
      <c r="N436" s="20">
        <f t="shared" si="77"/>
        <v>0.10400035864599849</v>
      </c>
      <c r="O436" s="20">
        <f t="shared" si="78"/>
        <v>0.0762932666234801</v>
      </c>
      <c r="P436" s="29">
        <f t="shared" si="79"/>
        <v>0.027707092022518393</v>
      </c>
    </row>
    <row r="437" spans="1:16" ht="12.75">
      <c r="A437" s="16">
        <f>DATA!C443</f>
        <v>37006</v>
      </c>
      <c r="B437" s="53">
        <f>DATA!D443</f>
        <v>36.4</v>
      </c>
      <c r="C437" s="53">
        <f>DATA!E443</f>
        <v>36.6</v>
      </c>
      <c r="D437" s="53">
        <f>DATA!F443</f>
        <v>36.16</v>
      </c>
      <c r="E437" s="53">
        <f>DATA!G443</f>
        <v>36.18</v>
      </c>
      <c r="F437" s="55">
        <f>DATA!H443</f>
        <v>17945700</v>
      </c>
      <c r="G437" s="102">
        <f t="shared" si="70"/>
        <v>0.13000000000000256</v>
      </c>
      <c r="H437" s="102">
        <f t="shared" si="71"/>
        <v>-0.00999999999999801</v>
      </c>
      <c r="I437" s="18">
        <f t="shared" si="72"/>
        <v>0.13000000000000256</v>
      </c>
      <c r="J437" s="18">
        <f t="shared" si="73"/>
        <v>0</v>
      </c>
      <c r="K437" s="19">
        <f t="shared" si="74"/>
        <v>0.107250313815249</v>
      </c>
      <c r="L437" s="19">
        <f t="shared" si="75"/>
        <v>1</v>
      </c>
      <c r="M437" s="19">
        <f t="shared" si="76"/>
        <v>0.06675660829554508</v>
      </c>
      <c r="N437" s="20">
        <f t="shared" si="77"/>
        <v>0.107250313815249</v>
      </c>
      <c r="O437" s="20">
        <f t="shared" si="78"/>
        <v>0.06675660829554508</v>
      </c>
      <c r="P437" s="29">
        <f t="shared" si="79"/>
        <v>0.04049370551970391</v>
      </c>
    </row>
    <row r="438" spans="1:16" ht="12.75">
      <c r="A438" s="16">
        <f>DATA!C444</f>
        <v>37007</v>
      </c>
      <c r="B438" s="53">
        <f>DATA!D444</f>
        <v>36.05</v>
      </c>
      <c r="C438" s="53">
        <f>DATA!E444</f>
        <v>36.49</v>
      </c>
      <c r="D438" s="53">
        <f>DATA!F444</f>
        <v>35.94</v>
      </c>
      <c r="E438" s="53">
        <f>DATA!G444</f>
        <v>36.4</v>
      </c>
      <c r="F438" s="55">
        <f>DATA!H444</f>
        <v>17673400</v>
      </c>
      <c r="G438" s="102">
        <f t="shared" si="70"/>
        <v>-0.10999999999999943</v>
      </c>
      <c r="H438" s="102">
        <f t="shared" si="71"/>
        <v>0.21999999999999886</v>
      </c>
      <c r="I438" s="18">
        <f t="shared" si="72"/>
        <v>0</v>
      </c>
      <c r="J438" s="18">
        <f t="shared" si="73"/>
        <v>0.21999999999999886</v>
      </c>
      <c r="K438" s="19">
        <f t="shared" si="74"/>
        <v>0.09384402458834287</v>
      </c>
      <c r="L438" s="19">
        <f t="shared" si="75"/>
        <v>1</v>
      </c>
      <c r="M438" s="19">
        <f t="shared" si="76"/>
        <v>0.0859120322586018</v>
      </c>
      <c r="N438" s="20">
        <f t="shared" si="77"/>
        <v>0.09384402458834287</v>
      </c>
      <c r="O438" s="20">
        <f t="shared" si="78"/>
        <v>0.0859120322586018</v>
      </c>
      <c r="P438" s="29">
        <f t="shared" si="79"/>
        <v>0.007931992329741067</v>
      </c>
    </row>
    <row r="439" spans="1:16" ht="12.75">
      <c r="A439" s="16">
        <f>DATA!C445</f>
        <v>37008</v>
      </c>
      <c r="B439" s="53">
        <f>DATA!D445</f>
        <v>36.08</v>
      </c>
      <c r="C439" s="53">
        <f>DATA!E445</f>
        <v>36.44</v>
      </c>
      <c r="D439" s="53">
        <f>DATA!F445</f>
        <v>35.62</v>
      </c>
      <c r="E439" s="53">
        <f>DATA!G445</f>
        <v>35.67</v>
      </c>
      <c r="F439" s="55">
        <f>DATA!H445</f>
        <v>21905700</v>
      </c>
      <c r="G439" s="102">
        <f t="shared" si="70"/>
        <v>-0.05000000000000426</v>
      </c>
      <c r="H439" s="102">
        <f t="shared" si="71"/>
        <v>0.3200000000000003</v>
      </c>
      <c r="I439" s="18">
        <f t="shared" si="72"/>
        <v>0</v>
      </c>
      <c r="J439" s="18">
        <f t="shared" si="73"/>
        <v>0.3200000000000003</v>
      </c>
      <c r="K439" s="19">
        <f t="shared" si="74"/>
        <v>0.08211352151480002</v>
      </c>
      <c r="L439" s="19">
        <f t="shared" si="75"/>
        <v>1</v>
      </c>
      <c r="M439" s="19">
        <f t="shared" si="76"/>
        <v>0.11517302822627662</v>
      </c>
      <c r="N439" s="20">
        <f t="shared" si="77"/>
        <v>0.08211352151480002</v>
      </c>
      <c r="O439" s="20">
        <f t="shared" si="78"/>
        <v>0.11517302822627662</v>
      </c>
      <c r="P439" s="29">
        <f t="shared" si="79"/>
        <v>-0.0330595067114766</v>
      </c>
    </row>
    <row r="440" spans="1:16" ht="12.75">
      <c r="A440" s="16">
        <f>DATA!C446</f>
        <v>37009</v>
      </c>
      <c r="B440" s="53">
        <f>DATA!D446</f>
        <v>35.82</v>
      </c>
      <c r="C440" s="53">
        <f>DATA!E446</f>
        <v>36.22</v>
      </c>
      <c r="D440" s="53">
        <f>DATA!F446</f>
        <v>35.61</v>
      </c>
      <c r="E440" s="53">
        <f>DATA!G446</f>
        <v>36.2</v>
      </c>
      <c r="F440" s="55">
        <f>DATA!H446</f>
        <v>23407900</v>
      </c>
      <c r="G440" s="102">
        <f t="shared" si="70"/>
        <v>-0.21999999999999886</v>
      </c>
      <c r="H440" s="102">
        <f t="shared" si="71"/>
        <v>0.00999999999999801</v>
      </c>
      <c r="I440" s="18">
        <f t="shared" si="72"/>
        <v>0</v>
      </c>
      <c r="J440" s="18">
        <f t="shared" si="73"/>
        <v>0.00999999999999801</v>
      </c>
      <c r="K440" s="19">
        <f t="shared" si="74"/>
        <v>0.07184933132545002</v>
      </c>
      <c r="L440" s="19">
        <f t="shared" si="75"/>
        <v>1</v>
      </c>
      <c r="M440" s="19">
        <f t="shared" si="76"/>
        <v>0.1020263996979918</v>
      </c>
      <c r="N440" s="20">
        <f t="shared" si="77"/>
        <v>0.07184933132545002</v>
      </c>
      <c r="O440" s="20">
        <f t="shared" si="78"/>
        <v>0.1020263996979918</v>
      </c>
      <c r="P440" s="29">
        <f t="shared" si="79"/>
        <v>-0.030177068372541777</v>
      </c>
    </row>
    <row r="441" spans="1:16" ht="12.75">
      <c r="A441" s="16">
        <f>DATA!C447</f>
        <v>37012</v>
      </c>
      <c r="B441" s="53">
        <f>DATA!D447</f>
        <v>36.08</v>
      </c>
      <c r="C441" s="53">
        <f>DATA!E447</f>
        <v>36.34</v>
      </c>
      <c r="D441" s="53">
        <f>DATA!F447</f>
        <v>36.05</v>
      </c>
      <c r="E441" s="53">
        <f>DATA!G447</f>
        <v>36.25</v>
      </c>
      <c r="F441" s="55">
        <f>DATA!H447</f>
        <v>13760300</v>
      </c>
      <c r="G441" s="102">
        <f t="shared" si="70"/>
        <v>0.12000000000000455</v>
      </c>
      <c r="H441" s="102">
        <f t="shared" si="71"/>
        <v>-0.4399999999999977</v>
      </c>
      <c r="I441" s="18">
        <f t="shared" si="72"/>
        <v>0.12000000000000455</v>
      </c>
      <c r="J441" s="18">
        <f t="shared" si="73"/>
        <v>0</v>
      </c>
      <c r="K441" s="19">
        <f t="shared" si="74"/>
        <v>0.07786816490976933</v>
      </c>
      <c r="L441" s="19">
        <f t="shared" si="75"/>
        <v>1</v>
      </c>
      <c r="M441" s="19">
        <f t="shared" si="76"/>
        <v>0.08927309973574282</v>
      </c>
      <c r="N441" s="20">
        <f t="shared" si="77"/>
        <v>0.07786816490976933</v>
      </c>
      <c r="O441" s="20">
        <f t="shared" si="78"/>
        <v>0.08927309973574282</v>
      </c>
      <c r="P441" s="29">
        <f t="shared" si="79"/>
        <v>-0.01140493482597349</v>
      </c>
    </row>
    <row r="442" spans="1:16" ht="12.75">
      <c r="A442" s="16">
        <f>DATA!C448</f>
        <v>37013</v>
      </c>
      <c r="B442" s="53">
        <f>DATA!D448</f>
        <v>36.1</v>
      </c>
      <c r="C442" s="53">
        <f>DATA!E448</f>
        <v>36.15</v>
      </c>
      <c r="D442" s="53">
        <f>DATA!F448</f>
        <v>35.77</v>
      </c>
      <c r="E442" s="53">
        <f>DATA!G448</f>
        <v>36.1</v>
      </c>
      <c r="F442" s="55">
        <f>DATA!H448</f>
        <v>26362200</v>
      </c>
      <c r="G442" s="102">
        <f t="shared" si="70"/>
        <v>-0.19000000000000483</v>
      </c>
      <c r="H442" s="102">
        <f t="shared" si="71"/>
        <v>0.27999999999999403</v>
      </c>
      <c r="I442" s="18">
        <f t="shared" si="72"/>
        <v>0</v>
      </c>
      <c r="J442" s="18">
        <f t="shared" si="73"/>
        <v>0.27999999999999403</v>
      </c>
      <c r="K442" s="19">
        <f t="shared" si="74"/>
        <v>0.06813464429604817</v>
      </c>
      <c r="L442" s="19">
        <f t="shared" si="75"/>
        <v>1</v>
      </c>
      <c r="M442" s="19">
        <f t="shared" si="76"/>
        <v>0.11311396226877422</v>
      </c>
      <c r="N442" s="20">
        <f t="shared" si="77"/>
        <v>0.06813464429604817</v>
      </c>
      <c r="O442" s="20">
        <f t="shared" si="78"/>
        <v>0.11311396226877422</v>
      </c>
      <c r="P442" s="29">
        <f t="shared" si="79"/>
        <v>-0.04497931797272606</v>
      </c>
    </row>
    <row r="443" spans="1:16" ht="12.75">
      <c r="A443" s="16">
        <f>DATA!C449</f>
        <v>37014</v>
      </c>
      <c r="B443" s="53">
        <f>DATA!D449</f>
        <v>36.11</v>
      </c>
      <c r="C443" s="53">
        <f>DATA!E449</f>
        <v>36.27</v>
      </c>
      <c r="D443" s="53">
        <f>DATA!F449</f>
        <v>35.88</v>
      </c>
      <c r="E443" s="53">
        <f>DATA!G449</f>
        <v>36.2</v>
      </c>
      <c r="F443" s="55">
        <f>DATA!H449</f>
        <v>18072900</v>
      </c>
      <c r="G443" s="102">
        <f t="shared" si="70"/>
        <v>0.12000000000000455</v>
      </c>
      <c r="H443" s="102">
        <f t="shared" si="71"/>
        <v>-0.10999999999999943</v>
      </c>
      <c r="I443" s="18">
        <f t="shared" si="72"/>
        <v>0.12000000000000455</v>
      </c>
      <c r="J443" s="18">
        <f t="shared" si="73"/>
        <v>0</v>
      </c>
      <c r="K443" s="19">
        <f t="shared" si="74"/>
        <v>0.07461781375904272</v>
      </c>
      <c r="L443" s="19">
        <f t="shared" si="75"/>
        <v>1</v>
      </c>
      <c r="M443" s="19">
        <f t="shared" si="76"/>
        <v>0.09897471698517744</v>
      </c>
      <c r="N443" s="20">
        <f t="shared" si="77"/>
        <v>0.07461781375904272</v>
      </c>
      <c r="O443" s="20">
        <f t="shared" si="78"/>
        <v>0.09897471698517744</v>
      </c>
      <c r="P443" s="29">
        <f t="shared" si="79"/>
        <v>-0.02435690322613472</v>
      </c>
    </row>
    <row r="444" spans="1:16" ht="12.75">
      <c r="A444" s="16">
        <f>DATA!C450</f>
        <v>37015</v>
      </c>
      <c r="B444" s="53">
        <f>DATA!D450</f>
        <v>36.15</v>
      </c>
      <c r="C444" s="53">
        <f>DATA!E450</f>
        <v>36.23</v>
      </c>
      <c r="D444" s="53">
        <f>DATA!F450</f>
        <v>35.73</v>
      </c>
      <c r="E444" s="53">
        <f>DATA!G450</f>
        <v>35.85</v>
      </c>
      <c r="F444" s="55">
        <f>DATA!H450</f>
        <v>14924500</v>
      </c>
      <c r="G444" s="102">
        <f t="shared" si="70"/>
        <v>-0.04000000000000625</v>
      </c>
      <c r="H444" s="102">
        <f t="shared" si="71"/>
        <v>0.15000000000000568</v>
      </c>
      <c r="I444" s="18">
        <f t="shared" si="72"/>
        <v>0</v>
      </c>
      <c r="J444" s="18">
        <f t="shared" si="73"/>
        <v>0.15000000000000568</v>
      </c>
      <c r="K444" s="19">
        <f t="shared" si="74"/>
        <v>0.06529058703916238</v>
      </c>
      <c r="L444" s="19">
        <f t="shared" si="75"/>
        <v>1</v>
      </c>
      <c r="M444" s="19">
        <f t="shared" si="76"/>
        <v>0.10535287736203097</v>
      </c>
      <c r="N444" s="20">
        <f t="shared" si="77"/>
        <v>0.06529058703916238</v>
      </c>
      <c r="O444" s="20">
        <f t="shared" si="78"/>
        <v>0.10535287736203097</v>
      </c>
      <c r="P444" s="29">
        <f t="shared" si="79"/>
        <v>-0.04006229032286859</v>
      </c>
    </row>
    <row r="445" spans="1:16" ht="12.75">
      <c r="A445" s="16">
        <f>DATA!C451</f>
        <v>37016</v>
      </c>
      <c r="B445" s="53">
        <f>DATA!D451</f>
        <v>35.82</v>
      </c>
      <c r="C445" s="53">
        <f>DATA!E451</f>
        <v>36.05</v>
      </c>
      <c r="D445" s="53">
        <f>DATA!F451</f>
        <v>35.8</v>
      </c>
      <c r="E445" s="53">
        <f>DATA!G451</f>
        <v>35.85</v>
      </c>
      <c r="F445" s="55">
        <f>DATA!H451</f>
        <v>17857700</v>
      </c>
      <c r="G445" s="102">
        <f t="shared" si="70"/>
        <v>-0.17999999999999972</v>
      </c>
      <c r="H445" s="102">
        <f t="shared" si="71"/>
        <v>-0.07000000000000028</v>
      </c>
      <c r="I445" s="18">
        <f t="shared" si="72"/>
        <v>0</v>
      </c>
      <c r="J445" s="18">
        <f t="shared" si="73"/>
        <v>0</v>
      </c>
      <c r="K445" s="19">
        <f t="shared" si="74"/>
        <v>0.057129263659267085</v>
      </c>
      <c r="L445" s="19">
        <f t="shared" si="75"/>
        <v>1</v>
      </c>
      <c r="M445" s="19">
        <f t="shared" si="76"/>
        <v>0.09218376769177711</v>
      </c>
      <c r="N445" s="20">
        <f t="shared" si="77"/>
        <v>0.057129263659267085</v>
      </c>
      <c r="O445" s="20">
        <f t="shared" si="78"/>
        <v>0.09218376769177711</v>
      </c>
      <c r="P445" s="29">
        <f t="shared" si="79"/>
        <v>-0.03505450403251002</v>
      </c>
    </row>
    <row r="446" spans="1:16" ht="12.75">
      <c r="A446" s="16">
        <f>DATA!C452</f>
        <v>37019</v>
      </c>
      <c r="B446" s="53">
        <f>DATA!D452</f>
        <v>35.84</v>
      </c>
      <c r="C446" s="53">
        <f>DATA!E452</f>
        <v>36.23</v>
      </c>
      <c r="D446" s="53">
        <f>DATA!F452</f>
        <v>35.83</v>
      </c>
      <c r="E446" s="53">
        <f>DATA!G452</f>
        <v>36.23</v>
      </c>
      <c r="F446" s="55">
        <f>DATA!H452</f>
        <v>14586300</v>
      </c>
      <c r="G446" s="102">
        <f aca="true" t="shared" si="80" ref="G446:G509">C446-C445</f>
        <v>0.17999999999999972</v>
      </c>
      <c r="H446" s="102">
        <f aca="true" t="shared" si="81" ref="H446:H509">D445-D446</f>
        <v>-0.030000000000001137</v>
      </c>
      <c r="I446" s="18">
        <f aca="true" t="shared" si="82" ref="I446:I509">MAX(IF(G446&gt;=H446,G446,0),0)</f>
        <v>0.17999999999999972</v>
      </c>
      <c r="J446" s="18">
        <f aca="true" t="shared" si="83" ref="J446:J509">MAX(IF(H446&gt;G446,H446,0),0)</f>
        <v>0</v>
      </c>
      <c r="K446" s="19">
        <f aca="true" t="shared" si="84" ref="K446:K509">$AE$25*K445+(1-$AE$25)*$I446*IF($AE$7="yes",$F445,1)</f>
        <v>0.07248810570185867</v>
      </c>
      <c r="L446" s="19">
        <f aca="true" t="shared" si="85" ref="L446:L509">IF($AE$7="yes",$AE$25*L445+(1-$AE$25)*$F446,1)</f>
        <v>1</v>
      </c>
      <c r="M446" s="19">
        <f aca="true" t="shared" si="86" ref="M446:M509">$AE$25*M445+(1-$AE$25)*$J446*IF($AE$7="yes",$F445,1)</f>
        <v>0.08066079673030496</v>
      </c>
      <c r="N446" s="20">
        <f aca="true" t="shared" si="87" ref="N446:N509">K446/L446</f>
        <v>0.07248810570185867</v>
      </c>
      <c r="O446" s="20">
        <f aca="true" t="shared" si="88" ref="O446:O509">M446/L446</f>
        <v>0.08066079673030496</v>
      </c>
      <c r="P446" s="29">
        <f aca="true" t="shared" si="89" ref="P446:P509">N446-O446</f>
        <v>-0.008172691028446297</v>
      </c>
    </row>
    <row r="447" spans="1:16" ht="12.75">
      <c r="A447" s="16">
        <f>DATA!C453</f>
        <v>37020</v>
      </c>
      <c r="B447" s="53">
        <f>DATA!D453</f>
        <v>36.06</v>
      </c>
      <c r="C447" s="53">
        <f>DATA!E453</f>
        <v>36.19</v>
      </c>
      <c r="D447" s="53">
        <f>DATA!F453</f>
        <v>35.72</v>
      </c>
      <c r="E447" s="53">
        <f>DATA!G453</f>
        <v>35.83</v>
      </c>
      <c r="F447" s="55">
        <f>DATA!H453</f>
        <v>18040900</v>
      </c>
      <c r="G447" s="102">
        <f t="shared" si="80"/>
        <v>-0.03999999999999915</v>
      </c>
      <c r="H447" s="102">
        <f t="shared" si="81"/>
        <v>0.10999999999999943</v>
      </c>
      <c r="I447" s="18">
        <f t="shared" si="82"/>
        <v>0</v>
      </c>
      <c r="J447" s="18">
        <f t="shared" si="83"/>
        <v>0.10999999999999943</v>
      </c>
      <c r="K447" s="19">
        <f t="shared" si="84"/>
        <v>0.06342709248912633</v>
      </c>
      <c r="L447" s="19">
        <f t="shared" si="85"/>
        <v>1</v>
      </c>
      <c r="M447" s="19">
        <f t="shared" si="86"/>
        <v>0.08432819713901676</v>
      </c>
      <c r="N447" s="20">
        <f t="shared" si="87"/>
        <v>0.06342709248912633</v>
      </c>
      <c r="O447" s="20">
        <f t="shared" si="88"/>
        <v>0.08432819713901676</v>
      </c>
      <c r="P447" s="29">
        <f t="shared" si="89"/>
        <v>-0.020901104649890437</v>
      </c>
    </row>
    <row r="448" spans="1:16" ht="12.75">
      <c r="A448" s="16">
        <f>DATA!C454</f>
        <v>37021</v>
      </c>
      <c r="B448" s="53">
        <f>DATA!D454</f>
        <v>35.9</v>
      </c>
      <c r="C448" s="53">
        <f>DATA!E454</f>
        <v>36.21</v>
      </c>
      <c r="D448" s="53">
        <f>DATA!F454</f>
        <v>35.67</v>
      </c>
      <c r="E448" s="53">
        <f>DATA!G454</f>
        <v>36.19</v>
      </c>
      <c r="F448" s="55">
        <f>DATA!H454</f>
        <v>15190700</v>
      </c>
      <c r="G448" s="102">
        <f t="shared" si="80"/>
        <v>0.020000000000003126</v>
      </c>
      <c r="H448" s="102">
        <f t="shared" si="81"/>
        <v>0.04999999999999716</v>
      </c>
      <c r="I448" s="18">
        <f t="shared" si="82"/>
        <v>0</v>
      </c>
      <c r="J448" s="18">
        <f t="shared" si="83"/>
        <v>0.04999999999999716</v>
      </c>
      <c r="K448" s="19">
        <f t="shared" si="84"/>
        <v>0.05549870592798554</v>
      </c>
      <c r="L448" s="19">
        <f t="shared" si="85"/>
        <v>1</v>
      </c>
      <c r="M448" s="19">
        <f t="shared" si="86"/>
        <v>0.08003717249663932</v>
      </c>
      <c r="N448" s="20">
        <f t="shared" si="87"/>
        <v>0.05549870592798554</v>
      </c>
      <c r="O448" s="20">
        <f t="shared" si="88"/>
        <v>0.08003717249663932</v>
      </c>
      <c r="P448" s="29">
        <f t="shared" si="89"/>
        <v>-0.02453846656865378</v>
      </c>
    </row>
    <row r="449" spans="1:16" ht="12.75">
      <c r="A449" s="16">
        <f>DATA!C455</f>
        <v>37022</v>
      </c>
      <c r="B449" s="53">
        <f>DATA!D455</f>
        <v>36.17</v>
      </c>
      <c r="C449" s="53">
        <f>DATA!E455</f>
        <v>36.31</v>
      </c>
      <c r="D449" s="53">
        <f>DATA!F455</f>
        <v>35.81</v>
      </c>
      <c r="E449" s="53">
        <f>DATA!G455</f>
        <v>35.87</v>
      </c>
      <c r="F449" s="55">
        <f>DATA!H455</f>
        <v>16027900</v>
      </c>
      <c r="G449" s="102">
        <f t="shared" si="80"/>
        <v>0.10000000000000142</v>
      </c>
      <c r="H449" s="102">
        <f t="shared" si="81"/>
        <v>-0.14000000000000057</v>
      </c>
      <c r="I449" s="18">
        <f t="shared" si="82"/>
        <v>0.10000000000000142</v>
      </c>
      <c r="J449" s="18">
        <f t="shared" si="83"/>
        <v>0</v>
      </c>
      <c r="K449" s="19">
        <f t="shared" si="84"/>
        <v>0.06106136768698752</v>
      </c>
      <c r="L449" s="19">
        <f t="shared" si="85"/>
        <v>1</v>
      </c>
      <c r="M449" s="19">
        <f t="shared" si="86"/>
        <v>0.0700325259345594</v>
      </c>
      <c r="N449" s="20">
        <f t="shared" si="87"/>
        <v>0.06106136768698752</v>
      </c>
      <c r="O449" s="20">
        <f t="shared" si="88"/>
        <v>0.0700325259345594</v>
      </c>
      <c r="P449" s="29">
        <f t="shared" si="89"/>
        <v>-0.00897115824757188</v>
      </c>
    </row>
    <row r="450" spans="1:16" ht="12.75">
      <c r="A450" s="16">
        <f>DATA!C456</f>
        <v>37023</v>
      </c>
      <c r="B450" s="53">
        <f>DATA!D456</f>
        <v>35.87</v>
      </c>
      <c r="C450" s="53">
        <f>DATA!E456</f>
        <v>36.07</v>
      </c>
      <c r="D450" s="53">
        <f>DATA!F456</f>
        <v>35.56</v>
      </c>
      <c r="E450" s="53">
        <f>DATA!G456</f>
        <v>35.7</v>
      </c>
      <c r="F450" s="55">
        <f>DATA!H456</f>
        <v>18241000</v>
      </c>
      <c r="G450" s="102">
        <f t="shared" si="80"/>
        <v>-0.240000000000002</v>
      </c>
      <c r="H450" s="102">
        <f t="shared" si="81"/>
        <v>0.25</v>
      </c>
      <c r="I450" s="18">
        <f t="shared" si="82"/>
        <v>0</v>
      </c>
      <c r="J450" s="18">
        <f t="shared" si="83"/>
        <v>0.25</v>
      </c>
      <c r="K450" s="19">
        <f t="shared" si="84"/>
        <v>0.05342869672611408</v>
      </c>
      <c r="L450" s="19">
        <f t="shared" si="85"/>
        <v>1</v>
      </c>
      <c r="M450" s="19">
        <f t="shared" si="86"/>
        <v>0.09252846019273947</v>
      </c>
      <c r="N450" s="20">
        <f t="shared" si="87"/>
        <v>0.05342869672611408</v>
      </c>
      <c r="O450" s="20">
        <f t="shared" si="88"/>
        <v>0.09252846019273947</v>
      </c>
      <c r="P450" s="29">
        <f t="shared" si="89"/>
        <v>-0.03909976346662539</v>
      </c>
    </row>
    <row r="451" spans="1:16" ht="12.75">
      <c r="A451" s="16">
        <f>DATA!C457</f>
        <v>37026</v>
      </c>
      <c r="B451" s="53">
        <f>DATA!D457</f>
        <v>35.85</v>
      </c>
      <c r="C451" s="53">
        <f>DATA!E457</f>
        <v>36.25</v>
      </c>
      <c r="D451" s="53">
        <f>DATA!F457</f>
        <v>35.8</v>
      </c>
      <c r="E451" s="53">
        <f>DATA!G457</f>
        <v>36.24</v>
      </c>
      <c r="F451" s="55">
        <f>DATA!H457</f>
        <v>15510300</v>
      </c>
      <c r="G451" s="102">
        <f t="shared" si="80"/>
        <v>0.17999999999999972</v>
      </c>
      <c r="H451" s="102">
        <f t="shared" si="81"/>
        <v>-0.23999999999999488</v>
      </c>
      <c r="I451" s="18">
        <f t="shared" si="82"/>
        <v>0.17999999999999972</v>
      </c>
      <c r="J451" s="18">
        <f t="shared" si="83"/>
        <v>0</v>
      </c>
      <c r="K451" s="19">
        <f t="shared" si="84"/>
        <v>0.06925010963534979</v>
      </c>
      <c r="L451" s="19">
        <f t="shared" si="85"/>
        <v>1</v>
      </c>
      <c r="M451" s="19">
        <f t="shared" si="86"/>
        <v>0.08096240266864704</v>
      </c>
      <c r="N451" s="20">
        <f t="shared" si="87"/>
        <v>0.06925010963534979</v>
      </c>
      <c r="O451" s="20">
        <f t="shared" si="88"/>
        <v>0.08096240266864704</v>
      </c>
      <c r="P451" s="29">
        <f t="shared" si="89"/>
        <v>-0.011712293033297252</v>
      </c>
    </row>
    <row r="452" spans="1:16" ht="12.75">
      <c r="A452" s="16">
        <f>DATA!C458</f>
        <v>37027</v>
      </c>
      <c r="B452" s="53">
        <f>DATA!D458</f>
        <v>36.1</v>
      </c>
      <c r="C452" s="53">
        <f>DATA!E458</f>
        <v>36.47</v>
      </c>
      <c r="D452" s="53">
        <f>DATA!F458</f>
        <v>36.03</v>
      </c>
      <c r="E452" s="53">
        <f>DATA!G458</f>
        <v>36.46</v>
      </c>
      <c r="F452" s="55">
        <f>DATA!H458</f>
        <v>14821200</v>
      </c>
      <c r="G452" s="102">
        <f t="shared" si="80"/>
        <v>0.21999999999999886</v>
      </c>
      <c r="H452" s="102">
        <f t="shared" si="81"/>
        <v>-0.23000000000000398</v>
      </c>
      <c r="I452" s="18">
        <f t="shared" si="82"/>
        <v>0.21999999999999886</v>
      </c>
      <c r="J452" s="18">
        <f t="shared" si="83"/>
        <v>0</v>
      </c>
      <c r="K452" s="19">
        <f t="shared" si="84"/>
        <v>0.08809384593093092</v>
      </c>
      <c r="L452" s="19">
        <f t="shared" si="85"/>
        <v>1</v>
      </c>
      <c r="M452" s="19">
        <f t="shared" si="86"/>
        <v>0.07084210233506616</v>
      </c>
      <c r="N452" s="20">
        <f t="shared" si="87"/>
        <v>0.08809384593093092</v>
      </c>
      <c r="O452" s="20">
        <f t="shared" si="88"/>
        <v>0.07084210233506616</v>
      </c>
      <c r="P452" s="29">
        <f t="shared" si="89"/>
        <v>0.01725174359586476</v>
      </c>
    </row>
    <row r="453" spans="1:16" ht="12.75">
      <c r="A453" s="16">
        <f>DATA!C459</f>
        <v>37028</v>
      </c>
      <c r="B453" s="53">
        <f>DATA!D459</f>
        <v>36.5</v>
      </c>
      <c r="C453" s="53">
        <f>DATA!E459</f>
        <v>37</v>
      </c>
      <c r="D453" s="53">
        <f>DATA!F459</f>
        <v>36.48</v>
      </c>
      <c r="E453" s="53">
        <f>DATA!G459</f>
        <v>36.9</v>
      </c>
      <c r="F453" s="55">
        <f>DATA!H459</f>
        <v>23330600</v>
      </c>
      <c r="G453" s="102">
        <f t="shared" si="80"/>
        <v>0.5300000000000011</v>
      </c>
      <c r="H453" s="102">
        <f t="shared" si="81"/>
        <v>-0.44999999999999574</v>
      </c>
      <c r="I453" s="18">
        <f t="shared" si="82"/>
        <v>0.5300000000000011</v>
      </c>
      <c r="J453" s="18">
        <f t="shared" si="83"/>
        <v>0</v>
      </c>
      <c r="K453" s="19">
        <f t="shared" si="84"/>
        <v>0.14333211518956468</v>
      </c>
      <c r="L453" s="19">
        <f t="shared" si="85"/>
        <v>1</v>
      </c>
      <c r="M453" s="19">
        <f t="shared" si="86"/>
        <v>0.06198683954318289</v>
      </c>
      <c r="N453" s="20">
        <f t="shared" si="87"/>
        <v>0.14333211518956468</v>
      </c>
      <c r="O453" s="20">
        <f t="shared" si="88"/>
        <v>0.06198683954318289</v>
      </c>
      <c r="P453" s="29">
        <f t="shared" si="89"/>
        <v>0.08134527564638179</v>
      </c>
    </row>
    <row r="454" spans="1:16" ht="12.75">
      <c r="A454" s="16">
        <f>DATA!C460</f>
        <v>37029</v>
      </c>
      <c r="B454" s="53">
        <f>DATA!D460</f>
        <v>36.9</v>
      </c>
      <c r="C454" s="53">
        <f>DATA!E460</f>
        <v>36.97</v>
      </c>
      <c r="D454" s="53">
        <f>DATA!F460</f>
        <v>36.69</v>
      </c>
      <c r="E454" s="53">
        <f>DATA!G460</f>
        <v>36.92</v>
      </c>
      <c r="F454" s="55">
        <f>DATA!H460</f>
        <v>13872800</v>
      </c>
      <c r="G454" s="102">
        <f t="shared" si="80"/>
        <v>-0.030000000000001137</v>
      </c>
      <c r="H454" s="102">
        <f t="shared" si="81"/>
        <v>-0.21000000000000085</v>
      </c>
      <c r="I454" s="18">
        <f t="shared" si="82"/>
        <v>0</v>
      </c>
      <c r="J454" s="18">
        <f t="shared" si="83"/>
        <v>0</v>
      </c>
      <c r="K454" s="19">
        <f t="shared" si="84"/>
        <v>0.1254156007908691</v>
      </c>
      <c r="L454" s="19">
        <f t="shared" si="85"/>
        <v>1</v>
      </c>
      <c r="M454" s="19">
        <f t="shared" si="86"/>
        <v>0.05423848460028503</v>
      </c>
      <c r="N454" s="20">
        <f t="shared" si="87"/>
        <v>0.1254156007908691</v>
      </c>
      <c r="O454" s="20">
        <f t="shared" si="88"/>
        <v>0.05423848460028503</v>
      </c>
      <c r="P454" s="29">
        <f t="shared" si="89"/>
        <v>0.07117711619058409</v>
      </c>
    </row>
    <row r="455" spans="1:16" ht="12.75">
      <c r="A455" s="16">
        <f>DATA!C461</f>
        <v>37030</v>
      </c>
      <c r="B455" s="53">
        <f>DATA!D461</f>
        <v>36.95</v>
      </c>
      <c r="C455" s="53">
        <f>DATA!E461</f>
        <v>37.07</v>
      </c>
      <c r="D455" s="53">
        <f>DATA!F461</f>
        <v>36.85</v>
      </c>
      <c r="E455" s="53">
        <f>DATA!G461</f>
        <v>37</v>
      </c>
      <c r="F455" s="55">
        <f>DATA!H461</f>
        <v>16921500</v>
      </c>
      <c r="G455" s="102">
        <f t="shared" si="80"/>
        <v>0.10000000000000142</v>
      </c>
      <c r="H455" s="102">
        <f t="shared" si="81"/>
        <v>-0.1600000000000037</v>
      </c>
      <c r="I455" s="18">
        <f t="shared" si="82"/>
        <v>0.10000000000000142</v>
      </c>
      <c r="J455" s="18">
        <f t="shared" si="83"/>
        <v>0</v>
      </c>
      <c r="K455" s="19">
        <f t="shared" si="84"/>
        <v>0.12223865069201065</v>
      </c>
      <c r="L455" s="19">
        <f t="shared" si="85"/>
        <v>1</v>
      </c>
      <c r="M455" s="19">
        <f t="shared" si="86"/>
        <v>0.0474586740252494</v>
      </c>
      <c r="N455" s="20">
        <f t="shared" si="87"/>
        <v>0.12223865069201065</v>
      </c>
      <c r="O455" s="20">
        <f t="shared" si="88"/>
        <v>0.0474586740252494</v>
      </c>
      <c r="P455" s="29">
        <f t="shared" si="89"/>
        <v>0.07477997666676126</v>
      </c>
    </row>
    <row r="456" spans="1:16" ht="12.75">
      <c r="A456" s="16">
        <f>DATA!C462</f>
        <v>37033</v>
      </c>
      <c r="B456" s="53">
        <f>DATA!D462</f>
        <v>36.83</v>
      </c>
      <c r="C456" s="53">
        <f>DATA!E462</f>
        <v>37.34</v>
      </c>
      <c r="D456" s="53">
        <f>DATA!F462</f>
        <v>36.83</v>
      </c>
      <c r="E456" s="53">
        <f>DATA!G462</f>
        <v>37.18</v>
      </c>
      <c r="F456" s="55">
        <f>DATA!H462</f>
        <v>15170300</v>
      </c>
      <c r="G456" s="102">
        <f t="shared" si="80"/>
        <v>0.2700000000000031</v>
      </c>
      <c r="H456" s="102">
        <f t="shared" si="81"/>
        <v>0.020000000000003126</v>
      </c>
      <c r="I456" s="18">
        <f t="shared" si="82"/>
        <v>0.2700000000000031</v>
      </c>
      <c r="J456" s="18">
        <f t="shared" si="83"/>
        <v>0</v>
      </c>
      <c r="K456" s="19">
        <f t="shared" si="84"/>
        <v>0.14070881935550972</v>
      </c>
      <c r="L456" s="19">
        <f t="shared" si="85"/>
        <v>1</v>
      </c>
      <c r="M456" s="19">
        <f t="shared" si="86"/>
        <v>0.041526339772093225</v>
      </c>
      <c r="N456" s="20">
        <f t="shared" si="87"/>
        <v>0.14070881935550972</v>
      </c>
      <c r="O456" s="20">
        <f t="shared" si="88"/>
        <v>0.041526339772093225</v>
      </c>
      <c r="P456" s="29">
        <f t="shared" si="89"/>
        <v>0.0991824795834165</v>
      </c>
    </row>
    <row r="457" spans="1:16" ht="12.75">
      <c r="A457" s="16">
        <f>DATA!C463</f>
        <v>37034</v>
      </c>
      <c r="B457" s="53">
        <f>DATA!D463</f>
        <v>37.02</v>
      </c>
      <c r="C457" s="53">
        <f>DATA!E463</f>
        <v>37.25</v>
      </c>
      <c r="D457" s="53">
        <f>DATA!F463</f>
        <v>37</v>
      </c>
      <c r="E457" s="53">
        <f>DATA!G463</f>
        <v>37.07</v>
      </c>
      <c r="F457" s="55">
        <f>DATA!H463</f>
        <v>13396300</v>
      </c>
      <c r="G457" s="102">
        <f t="shared" si="80"/>
        <v>-0.09000000000000341</v>
      </c>
      <c r="H457" s="102">
        <f t="shared" si="81"/>
        <v>-0.1700000000000017</v>
      </c>
      <c r="I457" s="18">
        <f t="shared" si="82"/>
        <v>0</v>
      </c>
      <c r="J457" s="18">
        <f t="shared" si="83"/>
        <v>0</v>
      </c>
      <c r="K457" s="19">
        <f t="shared" si="84"/>
        <v>0.123120216936071</v>
      </c>
      <c r="L457" s="19">
        <f t="shared" si="85"/>
        <v>1</v>
      </c>
      <c r="M457" s="19">
        <f t="shared" si="86"/>
        <v>0.03633554730058157</v>
      </c>
      <c r="N457" s="20">
        <f t="shared" si="87"/>
        <v>0.123120216936071</v>
      </c>
      <c r="O457" s="20">
        <f t="shared" si="88"/>
        <v>0.03633554730058157</v>
      </c>
      <c r="P457" s="29">
        <f t="shared" si="89"/>
        <v>0.08678466963548943</v>
      </c>
    </row>
    <row r="458" spans="1:16" ht="12.75">
      <c r="A458" s="16">
        <f>DATA!C464</f>
        <v>37035</v>
      </c>
      <c r="B458" s="53">
        <f>DATA!D464</f>
        <v>37</v>
      </c>
      <c r="C458" s="53">
        <f>DATA!E464</f>
        <v>37.09</v>
      </c>
      <c r="D458" s="53">
        <f>DATA!F464</f>
        <v>36.76</v>
      </c>
      <c r="E458" s="53">
        <f>DATA!G464</f>
        <v>36.86</v>
      </c>
      <c r="F458" s="55">
        <f>DATA!H464</f>
        <v>12197000</v>
      </c>
      <c r="G458" s="102">
        <f t="shared" si="80"/>
        <v>-0.1599999999999966</v>
      </c>
      <c r="H458" s="102">
        <f t="shared" si="81"/>
        <v>0.240000000000002</v>
      </c>
      <c r="I458" s="18">
        <f t="shared" si="82"/>
        <v>0</v>
      </c>
      <c r="J458" s="18">
        <f t="shared" si="83"/>
        <v>0.240000000000002</v>
      </c>
      <c r="K458" s="19">
        <f t="shared" si="84"/>
        <v>0.10773018981906213</v>
      </c>
      <c r="L458" s="19">
        <f t="shared" si="85"/>
        <v>1</v>
      </c>
      <c r="M458" s="19">
        <f t="shared" si="86"/>
        <v>0.06179360388800912</v>
      </c>
      <c r="N458" s="20">
        <f t="shared" si="87"/>
        <v>0.10773018981906213</v>
      </c>
      <c r="O458" s="20">
        <f t="shared" si="88"/>
        <v>0.06179360388800912</v>
      </c>
      <c r="P458" s="29">
        <f t="shared" si="89"/>
        <v>0.04593658593105301</v>
      </c>
    </row>
    <row r="459" spans="1:16" ht="12.75">
      <c r="A459" s="16">
        <f>DATA!C465</f>
        <v>37036</v>
      </c>
      <c r="B459" s="53">
        <f>DATA!D465</f>
        <v>37.02</v>
      </c>
      <c r="C459" s="53">
        <f>DATA!E465</f>
        <v>37.1</v>
      </c>
      <c r="D459" s="53">
        <f>DATA!F465</f>
        <v>36.83</v>
      </c>
      <c r="E459" s="53">
        <f>DATA!G465</f>
        <v>36.94</v>
      </c>
      <c r="F459" s="55">
        <f>DATA!H465</f>
        <v>10943400</v>
      </c>
      <c r="G459" s="102">
        <f t="shared" si="80"/>
        <v>0.00999999999999801</v>
      </c>
      <c r="H459" s="102">
        <f t="shared" si="81"/>
        <v>-0.07000000000000028</v>
      </c>
      <c r="I459" s="18">
        <f t="shared" si="82"/>
        <v>0.00999999999999801</v>
      </c>
      <c r="J459" s="18">
        <f t="shared" si="83"/>
        <v>0</v>
      </c>
      <c r="K459" s="19">
        <f t="shared" si="84"/>
        <v>0.09551391609167911</v>
      </c>
      <c r="L459" s="19">
        <f t="shared" si="85"/>
        <v>1</v>
      </c>
      <c r="M459" s="19">
        <f t="shared" si="86"/>
        <v>0.05406940340200798</v>
      </c>
      <c r="N459" s="20">
        <f t="shared" si="87"/>
        <v>0.09551391609167911</v>
      </c>
      <c r="O459" s="20">
        <f t="shared" si="88"/>
        <v>0.05406940340200798</v>
      </c>
      <c r="P459" s="29">
        <f t="shared" si="89"/>
        <v>0.041444512689671135</v>
      </c>
    </row>
    <row r="460" spans="1:16" ht="12.75">
      <c r="A460" s="16">
        <f>DATA!C466</f>
        <v>37037</v>
      </c>
      <c r="B460" s="53">
        <f>DATA!D466</f>
        <v>36.92</v>
      </c>
      <c r="C460" s="53">
        <f>DATA!E466</f>
        <v>36.98</v>
      </c>
      <c r="D460" s="53">
        <f>DATA!F466</f>
        <v>36.86</v>
      </c>
      <c r="E460" s="53">
        <f>DATA!G466</f>
        <v>36.88</v>
      </c>
      <c r="F460" s="55">
        <f>DATA!H466</f>
        <v>8513400</v>
      </c>
      <c r="G460" s="102">
        <f t="shared" si="80"/>
        <v>-0.12000000000000455</v>
      </c>
      <c r="H460" s="102">
        <f t="shared" si="81"/>
        <v>-0.030000000000001137</v>
      </c>
      <c r="I460" s="18">
        <f t="shared" si="82"/>
        <v>0</v>
      </c>
      <c r="J460" s="18">
        <f t="shared" si="83"/>
        <v>0</v>
      </c>
      <c r="K460" s="19">
        <f t="shared" si="84"/>
        <v>0.08357467658021922</v>
      </c>
      <c r="L460" s="19">
        <f t="shared" si="85"/>
        <v>1</v>
      </c>
      <c r="M460" s="19">
        <f t="shared" si="86"/>
        <v>0.04731072797675698</v>
      </c>
      <c r="N460" s="20">
        <f t="shared" si="87"/>
        <v>0.08357467658021922</v>
      </c>
      <c r="O460" s="20">
        <f t="shared" si="88"/>
        <v>0.04731072797675698</v>
      </c>
      <c r="P460" s="29">
        <f t="shared" si="89"/>
        <v>0.03626394860346224</v>
      </c>
    </row>
    <row r="461" spans="1:16" ht="12.75">
      <c r="A461" s="16">
        <f>DATA!C467</f>
        <v>37041</v>
      </c>
      <c r="B461" s="53">
        <f>DATA!D467</f>
        <v>36.88</v>
      </c>
      <c r="C461" s="53">
        <f>DATA!E467</f>
        <v>36.91</v>
      </c>
      <c r="D461" s="53">
        <f>DATA!F467</f>
        <v>36.46</v>
      </c>
      <c r="E461" s="53">
        <f>DATA!G467</f>
        <v>36.48</v>
      </c>
      <c r="F461" s="55">
        <f>DATA!H467</f>
        <v>20204200</v>
      </c>
      <c r="G461" s="102">
        <f t="shared" si="80"/>
        <v>-0.07000000000000028</v>
      </c>
      <c r="H461" s="102">
        <f t="shared" si="81"/>
        <v>0.3999999999999986</v>
      </c>
      <c r="I461" s="18">
        <f t="shared" si="82"/>
        <v>0</v>
      </c>
      <c r="J461" s="18">
        <f t="shared" si="83"/>
        <v>0.3999999999999986</v>
      </c>
      <c r="K461" s="19">
        <f t="shared" si="84"/>
        <v>0.07312784200769182</v>
      </c>
      <c r="L461" s="19">
        <f t="shared" si="85"/>
        <v>1</v>
      </c>
      <c r="M461" s="19">
        <f t="shared" si="86"/>
        <v>0.09139688697966218</v>
      </c>
      <c r="N461" s="20">
        <f t="shared" si="87"/>
        <v>0.07312784200769182</v>
      </c>
      <c r="O461" s="20">
        <f t="shared" si="88"/>
        <v>0.09139688697966218</v>
      </c>
      <c r="P461" s="29">
        <f t="shared" si="89"/>
        <v>-0.018269044971970363</v>
      </c>
    </row>
    <row r="462" spans="1:16" ht="12.75">
      <c r="A462" s="16">
        <f>DATA!C468</f>
        <v>37042</v>
      </c>
      <c r="B462" s="53">
        <f>DATA!D468</f>
        <v>36.48</v>
      </c>
      <c r="C462" s="53">
        <f>DATA!E468</f>
        <v>37.01</v>
      </c>
      <c r="D462" s="53">
        <f>DATA!F468</f>
        <v>36.48</v>
      </c>
      <c r="E462" s="53">
        <f>DATA!G468</f>
        <v>36.93</v>
      </c>
      <c r="F462" s="55">
        <f>DATA!H468</f>
        <v>14898200</v>
      </c>
      <c r="G462" s="102">
        <f t="shared" si="80"/>
        <v>0.10000000000000142</v>
      </c>
      <c r="H462" s="102">
        <f t="shared" si="81"/>
        <v>-0.01999999999999602</v>
      </c>
      <c r="I462" s="18">
        <f t="shared" si="82"/>
        <v>0.10000000000000142</v>
      </c>
      <c r="J462" s="18">
        <f t="shared" si="83"/>
        <v>0</v>
      </c>
      <c r="K462" s="19">
        <f t="shared" si="84"/>
        <v>0.07648686175673051</v>
      </c>
      <c r="L462" s="19">
        <f t="shared" si="85"/>
        <v>1</v>
      </c>
      <c r="M462" s="19">
        <f t="shared" si="86"/>
        <v>0.0799722761072044</v>
      </c>
      <c r="N462" s="20">
        <f t="shared" si="87"/>
        <v>0.07648686175673051</v>
      </c>
      <c r="O462" s="20">
        <f t="shared" si="88"/>
        <v>0.0799722761072044</v>
      </c>
      <c r="P462" s="29">
        <f t="shared" si="89"/>
        <v>-0.003485414350473892</v>
      </c>
    </row>
    <row r="463" spans="1:16" ht="12.75">
      <c r="A463" s="16">
        <f>DATA!C469</f>
        <v>37043</v>
      </c>
      <c r="B463" s="53">
        <f>DATA!D469</f>
        <v>36.84</v>
      </c>
      <c r="C463" s="53">
        <f>DATA!E469</f>
        <v>36.97</v>
      </c>
      <c r="D463" s="53">
        <f>DATA!F469</f>
        <v>36.81</v>
      </c>
      <c r="E463" s="53">
        <f>DATA!G469</f>
        <v>36.9</v>
      </c>
      <c r="F463" s="55">
        <f>DATA!H469</f>
        <v>19726200</v>
      </c>
      <c r="G463" s="102">
        <f t="shared" si="80"/>
        <v>-0.03999999999999915</v>
      </c>
      <c r="H463" s="102">
        <f t="shared" si="81"/>
        <v>-0.3300000000000054</v>
      </c>
      <c r="I463" s="18">
        <f t="shared" si="82"/>
        <v>0</v>
      </c>
      <c r="J463" s="18">
        <f t="shared" si="83"/>
        <v>0</v>
      </c>
      <c r="K463" s="19">
        <f t="shared" si="84"/>
        <v>0.0669260040371392</v>
      </c>
      <c r="L463" s="19">
        <f t="shared" si="85"/>
        <v>1</v>
      </c>
      <c r="M463" s="19">
        <f t="shared" si="86"/>
        <v>0.06997574159380386</v>
      </c>
      <c r="N463" s="20">
        <f t="shared" si="87"/>
        <v>0.0669260040371392</v>
      </c>
      <c r="O463" s="20">
        <f t="shared" si="88"/>
        <v>0.06997574159380386</v>
      </c>
      <c r="P463" s="29">
        <f t="shared" si="89"/>
        <v>-0.0030497375566646556</v>
      </c>
    </row>
    <row r="464" spans="1:16" ht="12.75">
      <c r="A464" s="16">
        <f>DATA!C470</f>
        <v>37044</v>
      </c>
      <c r="B464" s="53">
        <f>DATA!D470</f>
        <v>36.8</v>
      </c>
      <c r="C464" s="53">
        <f>DATA!E470</f>
        <v>36.96</v>
      </c>
      <c r="D464" s="53">
        <f>DATA!F470</f>
        <v>36.65</v>
      </c>
      <c r="E464" s="53">
        <f>DATA!G470</f>
        <v>36.7</v>
      </c>
      <c r="F464" s="55">
        <f>DATA!H470</f>
        <v>11988700</v>
      </c>
      <c r="G464" s="102">
        <f t="shared" si="80"/>
        <v>-0.00999999999999801</v>
      </c>
      <c r="H464" s="102">
        <f t="shared" si="81"/>
        <v>0.1600000000000037</v>
      </c>
      <c r="I464" s="18">
        <f t="shared" si="82"/>
        <v>0</v>
      </c>
      <c r="J464" s="18">
        <f t="shared" si="83"/>
        <v>0.1600000000000037</v>
      </c>
      <c r="K464" s="19">
        <f t="shared" si="84"/>
        <v>0.0585602535324968</v>
      </c>
      <c r="L464" s="19">
        <f t="shared" si="85"/>
        <v>1</v>
      </c>
      <c r="M464" s="19">
        <f t="shared" si="86"/>
        <v>0.08122877389457883</v>
      </c>
      <c r="N464" s="20">
        <f t="shared" si="87"/>
        <v>0.0585602535324968</v>
      </c>
      <c r="O464" s="20">
        <f t="shared" si="88"/>
        <v>0.08122877389457883</v>
      </c>
      <c r="P464" s="29">
        <f t="shared" si="89"/>
        <v>-0.02266852036208203</v>
      </c>
    </row>
    <row r="465" spans="1:16" ht="12.75">
      <c r="A465" s="16">
        <f>DATA!C471</f>
        <v>37047</v>
      </c>
      <c r="B465" s="53">
        <f>DATA!D471</f>
        <v>36.65</v>
      </c>
      <c r="C465" s="53">
        <f>DATA!E471</f>
        <v>36.83</v>
      </c>
      <c r="D465" s="53">
        <f>DATA!F471</f>
        <v>36.57</v>
      </c>
      <c r="E465" s="53">
        <f>DATA!G471</f>
        <v>36.61</v>
      </c>
      <c r="F465" s="55">
        <f>DATA!H471</f>
        <v>11998000</v>
      </c>
      <c r="G465" s="102">
        <f t="shared" si="80"/>
        <v>-0.13000000000000256</v>
      </c>
      <c r="H465" s="102">
        <f t="shared" si="81"/>
        <v>0.0799999999999983</v>
      </c>
      <c r="I465" s="18">
        <f t="shared" si="82"/>
        <v>0</v>
      </c>
      <c r="J465" s="18">
        <f t="shared" si="83"/>
        <v>0.0799999999999983</v>
      </c>
      <c r="K465" s="19">
        <f t="shared" si="84"/>
        <v>0.0512402218409347</v>
      </c>
      <c r="L465" s="19">
        <f t="shared" si="85"/>
        <v>1</v>
      </c>
      <c r="M465" s="19">
        <f t="shared" si="86"/>
        <v>0.08107517715775626</v>
      </c>
      <c r="N465" s="20">
        <f t="shared" si="87"/>
        <v>0.0512402218409347</v>
      </c>
      <c r="O465" s="20">
        <f t="shared" si="88"/>
        <v>0.08107517715775626</v>
      </c>
      <c r="P465" s="29">
        <f t="shared" si="89"/>
        <v>-0.029834955316821565</v>
      </c>
    </row>
    <row r="466" spans="1:16" ht="12.75">
      <c r="A466" s="16">
        <f>DATA!C472</f>
        <v>37048</v>
      </c>
      <c r="B466" s="53">
        <f>DATA!D472</f>
        <v>36.77</v>
      </c>
      <c r="C466" s="53">
        <f>DATA!E472</f>
        <v>37.13</v>
      </c>
      <c r="D466" s="53">
        <f>DATA!F472</f>
        <v>36.74</v>
      </c>
      <c r="E466" s="53">
        <f>DATA!G472</f>
        <v>36.84</v>
      </c>
      <c r="F466" s="55">
        <f>DATA!H472</f>
        <v>17090900</v>
      </c>
      <c r="G466" s="102">
        <f t="shared" si="80"/>
        <v>0.30000000000000426</v>
      </c>
      <c r="H466" s="102">
        <f t="shared" si="81"/>
        <v>-0.1700000000000017</v>
      </c>
      <c r="I466" s="18">
        <f t="shared" si="82"/>
        <v>0.30000000000000426</v>
      </c>
      <c r="J466" s="18">
        <f t="shared" si="83"/>
        <v>0</v>
      </c>
      <c r="K466" s="19">
        <f t="shared" si="84"/>
        <v>0.0823351941108184</v>
      </c>
      <c r="L466" s="19">
        <f t="shared" si="85"/>
        <v>1</v>
      </c>
      <c r="M466" s="19">
        <f t="shared" si="86"/>
        <v>0.07094078001303673</v>
      </c>
      <c r="N466" s="20">
        <f t="shared" si="87"/>
        <v>0.0823351941108184</v>
      </c>
      <c r="O466" s="20">
        <f t="shared" si="88"/>
        <v>0.07094078001303673</v>
      </c>
      <c r="P466" s="29">
        <f t="shared" si="89"/>
        <v>0.011394414097781663</v>
      </c>
    </row>
    <row r="467" spans="1:16" ht="12.75">
      <c r="A467" s="16">
        <f>DATA!C473</f>
        <v>37049</v>
      </c>
      <c r="B467" s="53">
        <f>DATA!D473</f>
        <v>36.98</v>
      </c>
      <c r="C467" s="53">
        <f>DATA!E473</f>
        <v>37.05</v>
      </c>
      <c r="D467" s="53">
        <f>DATA!F473</f>
        <v>36.8</v>
      </c>
      <c r="E467" s="53">
        <f>DATA!G473</f>
        <v>36.8</v>
      </c>
      <c r="F467" s="55">
        <f>DATA!H473</f>
        <v>12785400</v>
      </c>
      <c r="G467" s="102">
        <f t="shared" si="80"/>
        <v>-0.0800000000000054</v>
      </c>
      <c r="H467" s="102">
        <f t="shared" si="81"/>
        <v>-0.05999999999999517</v>
      </c>
      <c r="I467" s="18">
        <f t="shared" si="82"/>
        <v>0</v>
      </c>
      <c r="J467" s="18">
        <f t="shared" si="83"/>
        <v>0</v>
      </c>
      <c r="K467" s="19">
        <f t="shared" si="84"/>
        <v>0.0720432948469661</v>
      </c>
      <c r="L467" s="19">
        <f t="shared" si="85"/>
        <v>1</v>
      </c>
      <c r="M467" s="19">
        <f t="shared" si="86"/>
        <v>0.06207318251140714</v>
      </c>
      <c r="N467" s="20">
        <f t="shared" si="87"/>
        <v>0.0720432948469661</v>
      </c>
      <c r="O467" s="20">
        <f t="shared" si="88"/>
        <v>0.06207318251140714</v>
      </c>
      <c r="P467" s="29">
        <f t="shared" si="89"/>
        <v>0.009970112335558959</v>
      </c>
    </row>
    <row r="468" spans="1:16" ht="12.75">
      <c r="A468" s="16">
        <f>DATA!C474</f>
        <v>37050</v>
      </c>
      <c r="B468" s="53">
        <f>DATA!D474</f>
        <v>36.75</v>
      </c>
      <c r="C468" s="53">
        <f>DATA!E474</f>
        <v>36.84</v>
      </c>
      <c r="D468" s="53">
        <f>DATA!F474</f>
        <v>36.52</v>
      </c>
      <c r="E468" s="53">
        <f>DATA!G474</f>
        <v>36.79</v>
      </c>
      <c r="F468" s="55">
        <f>DATA!H474</f>
        <v>11781300</v>
      </c>
      <c r="G468" s="102">
        <f t="shared" si="80"/>
        <v>-0.20999999999999375</v>
      </c>
      <c r="H468" s="102">
        <f t="shared" si="81"/>
        <v>0.27999999999999403</v>
      </c>
      <c r="I468" s="18">
        <f t="shared" si="82"/>
        <v>0</v>
      </c>
      <c r="J468" s="18">
        <f t="shared" si="83"/>
        <v>0.27999999999999403</v>
      </c>
      <c r="K468" s="19">
        <f t="shared" si="84"/>
        <v>0.06303788299109533</v>
      </c>
      <c r="L468" s="19">
        <f t="shared" si="85"/>
        <v>1</v>
      </c>
      <c r="M468" s="19">
        <f t="shared" si="86"/>
        <v>0.0893140346974805</v>
      </c>
      <c r="N468" s="20">
        <f t="shared" si="87"/>
        <v>0.06303788299109533</v>
      </c>
      <c r="O468" s="20">
        <f t="shared" si="88"/>
        <v>0.0893140346974805</v>
      </c>
      <c r="P468" s="29">
        <f t="shared" si="89"/>
        <v>-0.02627615170638517</v>
      </c>
    </row>
    <row r="469" spans="1:16" ht="12.75">
      <c r="A469" s="16">
        <f>DATA!C475</f>
        <v>37051</v>
      </c>
      <c r="B469" s="53">
        <f>DATA!D475</f>
        <v>36.78</v>
      </c>
      <c r="C469" s="53">
        <f>DATA!E475</f>
        <v>36.95</v>
      </c>
      <c r="D469" s="53">
        <f>DATA!F475</f>
        <v>36.36</v>
      </c>
      <c r="E469" s="53">
        <f>DATA!G475</f>
        <v>36.63</v>
      </c>
      <c r="F469" s="55">
        <f>DATA!H475</f>
        <v>13645700</v>
      </c>
      <c r="G469" s="102">
        <f t="shared" si="80"/>
        <v>0.10999999999999943</v>
      </c>
      <c r="H469" s="102">
        <f t="shared" si="81"/>
        <v>0.1600000000000037</v>
      </c>
      <c r="I469" s="18">
        <f t="shared" si="82"/>
        <v>0</v>
      </c>
      <c r="J469" s="18">
        <f t="shared" si="83"/>
        <v>0.1600000000000037</v>
      </c>
      <c r="K469" s="19">
        <f t="shared" si="84"/>
        <v>0.055158147617208414</v>
      </c>
      <c r="L469" s="19">
        <f t="shared" si="85"/>
        <v>1</v>
      </c>
      <c r="M469" s="19">
        <f t="shared" si="86"/>
        <v>0.0981497803602959</v>
      </c>
      <c r="N469" s="20">
        <f t="shared" si="87"/>
        <v>0.055158147617208414</v>
      </c>
      <c r="O469" s="20">
        <f t="shared" si="88"/>
        <v>0.0981497803602959</v>
      </c>
      <c r="P469" s="29">
        <f t="shared" si="89"/>
        <v>-0.04299163274308748</v>
      </c>
    </row>
    <row r="470" spans="1:16" ht="12.75">
      <c r="A470" s="16">
        <f>DATA!C476</f>
        <v>37054</v>
      </c>
      <c r="B470" s="53">
        <f>DATA!D476</f>
        <v>36.62</v>
      </c>
      <c r="C470" s="53">
        <f>DATA!E476</f>
        <v>36.86</v>
      </c>
      <c r="D470" s="53">
        <f>DATA!F476</f>
        <v>36.52</v>
      </c>
      <c r="E470" s="53">
        <f>DATA!G476</f>
        <v>36.55</v>
      </c>
      <c r="F470" s="55">
        <f>DATA!H476</f>
        <v>14034500</v>
      </c>
      <c r="G470" s="102">
        <f t="shared" si="80"/>
        <v>-0.09000000000000341</v>
      </c>
      <c r="H470" s="102">
        <f t="shared" si="81"/>
        <v>-0.1600000000000037</v>
      </c>
      <c r="I470" s="18">
        <f t="shared" si="82"/>
        <v>0</v>
      </c>
      <c r="J470" s="18">
        <f t="shared" si="83"/>
        <v>0</v>
      </c>
      <c r="K470" s="19">
        <f t="shared" si="84"/>
        <v>0.048263379165057366</v>
      </c>
      <c r="L470" s="19">
        <f t="shared" si="85"/>
        <v>1</v>
      </c>
      <c r="M470" s="19">
        <f t="shared" si="86"/>
        <v>0.08588105781525891</v>
      </c>
      <c r="N470" s="20">
        <f t="shared" si="87"/>
        <v>0.048263379165057366</v>
      </c>
      <c r="O470" s="20">
        <f t="shared" si="88"/>
        <v>0.08588105781525891</v>
      </c>
      <c r="P470" s="29">
        <f t="shared" si="89"/>
        <v>-0.03761767865020155</v>
      </c>
    </row>
    <row r="471" spans="1:16" ht="12.75">
      <c r="A471" s="16">
        <f>DATA!C477</f>
        <v>37055</v>
      </c>
      <c r="B471" s="53">
        <f>DATA!D477</f>
        <v>36.5</v>
      </c>
      <c r="C471" s="53">
        <f>DATA!E477</f>
        <v>36.69</v>
      </c>
      <c r="D471" s="53">
        <f>DATA!F477</f>
        <v>36.36</v>
      </c>
      <c r="E471" s="53">
        <f>DATA!G477</f>
        <v>36.41</v>
      </c>
      <c r="F471" s="55">
        <f>DATA!H477</f>
        <v>14794400</v>
      </c>
      <c r="G471" s="102">
        <f t="shared" si="80"/>
        <v>-0.1700000000000017</v>
      </c>
      <c r="H471" s="102">
        <f t="shared" si="81"/>
        <v>0.1600000000000037</v>
      </c>
      <c r="I471" s="18">
        <f t="shared" si="82"/>
        <v>0</v>
      </c>
      <c r="J471" s="18">
        <f t="shared" si="83"/>
        <v>0.1600000000000037</v>
      </c>
      <c r="K471" s="19">
        <f t="shared" si="84"/>
        <v>0.0422304567694252</v>
      </c>
      <c r="L471" s="19">
        <f t="shared" si="85"/>
        <v>1</v>
      </c>
      <c r="M471" s="19">
        <f t="shared" si="86"/>
        <v>0.09514592558835201</v>
      </c>
      <c r="N471" s="20">
        <f t="shared" si="87"/>
        <v>0.0422304567694252</v>
      </c>
      <c r="O471" s="20">
        <f t="shared" si="88"/>
        <v>0.09514592558835201</v>
      </c>
      <c r="P471" s="29">
        <f t="shared" si="89"/>
        <v>-0.052915468818926815</v>
      </c>
    </row>
    <row r="472" spans="1:16" ht="12.75">
      <c r="A472" s="16">
        <f>DATA!C478</f>
        <v>37056</v>
      </c>
      <c r="B472" s="53">
        <f>DATA!D478</f>
        <v>36.45</v>
      </c>
      <c r="C472" s="53">
        <f>DATA!E478</f>
        <v>36.59</v>
      </c>
      <c r="D472" s="53">
        <f>DATA!F478</f>
        <v>36.17</v>
      </c>
      <c r="E472" s="53">
        <f>DATA!G478</f>
        <v>36.32</v>
      </c>
      <c r="F472" s="55">
        <f>DATA!H478</f>
        <v>17995200</v>
      </c>
      <c r="G472" s="102">
        <f t="shared" si="80"/>
        <v>-0.09999999999999432</v>
      </c>
      <c r="H472" s="102">
        <f t="shared" si="81"/>
        <v>0.18999999999999773</v>
      </c>
      <c r="I472" s="18">
        <f t="shared" si="82"/>
        <v>0</v>
      </c>
      <c r="J472" s="18">
        <f t="shared" si="83"/>
        <v>0.18999999999999773</v>
      </c>
      <c r="K472" s="19">
        <f t="shared" si="84"/>
        <v>0.036951649673247045</v>
      </c>
      <c r="L472" s="19">
        <f t="shared" si="85"/>
        <v>1</v>
      </c>
      <c r="M472" s="19">
        <f t="shared" si="86"/>
        <v>0.10700268488980773</v>
      </c>
      <c r="N472" s="20">
        <f t="shared" si="87"/>
        <v>0.036951649673247045</v>
      </c>
      <c r="O472" s="20">
        <f t="shared" si="88"/>
        <v>0.10700268488980773</v>
      </c>
      <c r="P472" s="29">
        <f t="shared" si="89"/>
        <v>-0.07005103521656068</v>
      </c>
    </row>
    <row r="473" spans="1:16" ht="12.75">
      <c r="A473" s="16">
        <f>DATA!C479</f>
        <v>37057</v>
      </c>
      <c r="B473" s="53">
        <f>DATA!D479</f>
        <v>36.27</v>
      </c>
      <c r="C473" s="53">
        <f>DATA!E479</f>
        <v>36.44</v>
      </c>
      <c r="D473" s="53">
        <f>DATA!F479</f>
        <v>36.06</v>
      </c>
      <c r="E473" s="53">
        <f>DATA!G479</f>
        <v>36.11</v>
      </c>
      <c r="F473" s="55">
        <f>DATA!H479</f>
        <v>16058800</v>
      </c>
      <c r="G473" s="102">
        <f t="shared" si="80"/>
        <v>-0.15000000000000568</v>
      </c>
      <c r="H473" s="102">
        <f t="shared" si="81"/>
        <v>0.10999999999999943</v>
      </c>
      <c r="I473" s="18">
        <f t="shared" si="82"/>
        <v>0</v>
      </c>
      <c r="J473" s="18">
        <f t="shared" si="83"/>
        <v>0.10999999999999943</v>
      </c>
      <c r="K473" s="19">
        <f t="shared" si="84"/>
        <v>0.032332693464091164</v>
      </c>
      <c r="L473" s="19">
        <f t="shared" si="85"/>
        <v>1</v>
      </c>
      <c r="M473" s="19">
        <f t="shared" si="86"/>
        <v>0.1073773492785817</v>
      </c>
      <c r="N473" s="20">
        <f t="shared" si="87"/>
        <v>0.032332693464091164</v>
      </c>
      <c r="O473" s="20">
        <f t="shared" si="88"/>
        <v>0.1073773492785817</v>
      </c>
      <c r="P473" s="29">
        <f t="shared" si="89"/>
        <v>-0.07504465581449053</v>
      </c>
    </row>
    <row r="474" spans="1:16" ht="12.75">
      <c r="A474" s="16">
        <f>DATA!C480</f>
        <v>37058</v>
      </c>
      <c r="B474" s="53">
        <f>DATA!D480</f>
        <v>36.43</v>
      </c>
      <c r="C474" s="53">
        <f>DATA!E480</f>
        <v>36.65</v>
      </c>
      <c r="D474" s="53">
        <f>DATA!F480</f>
        <v>36.09</v>
      </c>
      <c r="E474" s="53">
        <f>DATA!G480</f>
        <v>36.5</v>
      </c>
      <c r="F474" s="55">
        <f>DATA!H480</f>
        <v>35257600</v>
      </c>
      <c r="G474" s="102">
        <f t="shared" si="80"/>
        <v>0.21000000000000085</v>
      </c>
      <c r="H474" s="102">
        <f t="shared" si="81"/>
        <v>-0.030000000000001137</v>
      </c>
      <c r="I474" s="18">
        <f t="shared" si="82"/>
        <v>0.21000000000000085</v>
      </c>
      <c r="J474" s="18">
        <f t="shared" si="83"/>
        <v>0</v>
      </c>
      <c r="K474" s="19">
        <f t="shared" si="84"/>
        <v>0.05454110678107987</v>
      </c>
      <c r="L474" s="19">
        <f t="shared" si="85"/>
        <v>1</v>
      </c>
      <c r="M474" s="19">
        <f t="shared" si="86"/>
        <v>0.09395518061875899</v>
      </c>
      <c r="N474" s="20">
        <f t="shared" si="87"/>
        <v>0.05454110678107987</v>
      </c>
      <c r="O474" s="20">
        <f t="shared" si="88"/>
        <v>0.09395518061875899</v>
      </c>
      <c r="P474" s="29">
        <f t="shared" si="89"/>
        <v>-0.039414073837679114</v>
      </c>
    </row>
    <row r="475" spans="1:16" ht="12.75">
      <c r="A475" s="16">
        <f>DATA!C481</f>
        <v>37061</v>
      </c>
      <c r="B475" s="53">
        <f>DATA!D481</f>
        <v>36.32</v>
      </c>
      <c r="C475" s="53">
        <f>DATA!E481</f>
        <v>36.41</v>
      </c>
      <c r="D475" s="53">
        <f>DATA!F481</f>
        <v>36.21</v>
      </c>
      <c r="E475" s="53">
        <f>DATA!G481</f>
        <v>36.28</v>
      </c>
      <c r="F475" s="55">
        <f>DATA!H481</f>
        <v>16094400</v>
      </c>
      <c r="G475" s="102">
        <f t="shared" si="80"/>
        <v>-0.240000000000002</v>
      </c>
      <c r="H475" s="102">
        <f t="shared" si="81"/>
        <v>-0.11999999999999744</v>
      </c>
      <c r="I475" s="18">
        <f t="shared" si="82"/>
        <v>0</v>
      </c>
      <c r="J475" s="18">
        <f t="shared" si="83"/>
        <v>0</v>
      </c>
      <c r="K475" s="19">
        <f t="shared" si="84"/>
        <v>0.04772346843344489</v>
      </c>
      <c r="L475" s="19">
        <f t="shared" si="85"/>
        <v>1</v>
      </c>
      <c r="M475" s="19">
        <f t="shared" si="86"/>
        <v>0.08221078304141412</v>
      </c>
      <c r="N475" s="20">
        <f t="shared" si="87"/>
        <v>0.04772346843344489</v>
      </c>
      <c r="O475" s="20">
        <f t="shared" si="88"/>
        <v>0.08221078304141412</v>
      </c>
      <c r="P475" s="29">
        <f t="shared" si="89"/>
        <v>-0.03448731460796923</v>
      </c>
    </row>
    <row r="476" spans="1:16" ht="12.75">
      <c r="A476" s="16">
        <f>DATA!C482</f>
        <v>37062</v>
      </c>
      <c r="B476" s="53">
        <f>DATA!D482</f>
        <v>36.33</v>
      </c>
      <c r="C476" s="53">
        <f>DATA!E482</f>
        <v>36.4</v>
      </c>
      <c r="D476" s="53">
        <f>DATA!F482</f>
        <v>36.15</v>
      </c>
      <c r="E476" s="53">
        <f>DATA!G482</f>
        <v>36.15</v>
      </c>
      <c r="F476" s="55">
        <f>DATA!H482</f>
        <v>21996400</v>
      </c>
      <c r="G476" s="102">
        <f t="shared" si="80"/>
        <v>-0.00999999999999801</v>
      </c>
      <c r="H476" s="102">
        <f t="shared" si="81"/>
        <v>0.060000000000002274</v>
      </c>
      <c r="I476" s="18">
        <f t="shared" si="82"/>
        <v>0</v>
      </c>
      <c r="J476" s="18">
        <f t="shared" si="83"/>
        <v>0.060000000000002274</v>
      </c>
      <c r="K476" s="19">
        <f t="shared" si="84"/>
        <v>0.04175803487926428</v>
      </c>
      <c r="L476" s="19">
        <f t="shared" si="85"/>
        <v>1</v>
      </c>
      <c r="M476" s="19">
        <f t="shared" si="86"/>
        <v>0.07943443516123763</v>
      </c>
      <c r="N476" s="20">
        <f t="shared" si="87"/>
        <v>0.04175803487926428</v>
      </c>
      <c r="O476" s="20">
        <f t="shared" si="88"/>
        <v>0.07943443516123763</v>
      </c>
      <c r="P476" s="29">
        <f t="shared" si="89"/>
        <v>-0.03767640028197335</v>
      </c>
    </row>
    <row r="477" spans="1:16" ht="12.75">
      <c r="A477" s="16">
        <f>DATA!C483</f>
        <v>37063</v>
      </c>
      <c r="B477" s="53">
        <f>DATA!D483</f>
        <v>36.2</v>
      </c>
      <c r="C477" s="53">
        <f>DATA!E483</f>
        <v>36.34</v>
      </c>
      <c r="D477" s="53">
        <f>DATA!F483</f>
        <v>35.68</v>
      </c>
      <c r="E477" s="53">
        <f>DATA!G483</f>
        <v>35.72</v>
      </c>
      <c r="F477" s="55">
        <f>DATA!H483</f>
        <v>29200400</v>
      </c>
      <c r="G477" s="102">
        <f t="shared" si="80"/>
        <v>-0.05999999999999517</v>
      </c>
      <c r="H477" s="102">
        <f t="shared" si="81"/>
        <v>0.46999999999999886</v>
      </c>
      <c r="I477" s="18">
        <f t="shared" si="82"/>
        <v>0</v>
      </c>
      <c r="J477" s="18">
        <f t="shared" si="83"/>
        <v>0.46999999999999886</v>
      </c>
      <c r="K477" s="19">
        <f t="shared" si="84"/>
        <v>0.036538280519356245</v>
      </c>
      <c r="L477" s="19">
        <f t="shared" si="85"/>
        <v>1</v>
      </c>
      <c r="M477" s="19">
        <f t="shared" si="86"/>
        <v>0.1282551307660828</v>
      </c>
      <c r="N477" s="20">
        <f t="shared" si="87"/>
        <v>0.036538280519356245</v>
      </c>
      <c r="O477" s="20">
        <f t="shared" si="88"/>
        <v>0.1282551307660828</v>
      </c>
      <c r="P477" s="29">
        <f t="shared" si="89"/>
        <v>-0.09171685024672656</v>
      </c>
    </row>
    <row r="478" spans="1:16" ht="12.75">
      <c r="A478" s="16">
        <f>DATA!C484</f>
        <v>37064</v>
      </c>
      <c r="B478" s="53">
        <f>DATA!D484</f>
        <v>35.5</v>
      </c>
      <c r="C478" s="53">
        <f>DATA!E484</f>
        <v>35.63</v>
      </c>
      <c r="D478" s="53">
        <f>DATA!F484</f>
        <v>34.52</v>
      </c>
      <c r="E478" s="53">
        <f>DATA!G484</f>
        <v>34.66</v>
      </c>
      <c r="F478" s="55">
        <f>DATA!H484</f>
        <v>48926900</v>
      </c>
      <c r="G478" s="102">
        <f t="shared" si="80"/>
        <v>-0.7100000000000009</v>
      </c>
      <c r="H478" s="102">
        <f t="shared" si="81"/>
        <v>1.1599999999999966</v>
      </c>
      <c r="I478" s="18">
        <f t="shared" si="82"/>
        <v>0</v>
      </c>
      <c r="J478" s="18">
        <f t="shared" si="83"/>
        <v>1.1599999999999966</v>
      </c>
      <c r="K478" s="19">
        <f t="shared" si="84"/>
        <v>0.03197099545443671</v>
      </c>
      <c r="L478" s="19">
        <f t="shared" si="85"/>
        <v>1</v>
      </c>
      <c r="M478" s="19">
        <f t="shared" si="86"/>
        <v>0.257223239420322</v>
      </c>
      <c r="N478" s="20">
        <f t="shared" si="87"/>
        <v>0.03197099545443671</v>
      </c>
      <c r="O478" s="20">
        <f t="shared" si="88"/>
        <v>0.257223239420322</v>
      </c>
      <c r="P478" s="29">
        <f t="shared" si="89"/>
        <v>-0.22525224396588528</v>
      </c>
    </row>
    <row r="479" spans="1:16" ht="12.75">
      <c r="A479" s="16">
        <f>DATA!C485</f>
        <v>37065</v>
      </c>
      <c r="B479" s="53">
        <f>DATA!D485</f>
        <v>34.75</v>
      </c>
      <c r="C479" s="53">
        <f>DATA!E485</f>
        <v>35.07</v>
      </c>
      <c r="D479" s="53">
        <f>DATA!F485</f>
        <v>34.15</v>
      </c>
      <c r="E479" s="53">
        <f>DATA!G485</f>
        <v>34.78</v>
      </c>
      <c r="F479" s="55">
        <f>DATA!H485</f>
        <v>67540496</v>
      </c>
      <c r="G479" s="102">
        <f t="shared" si="80"/>
        <v>-0.5600000000000023</v>
      </c>
      <c r="H479" s="102">
        <f t="shared" si="81"/>
        <v>0.37000000000000455</v>
      </c>
      <c r="I479" s="18">
        <f t="shared" si="82"/>
        <v>0</v>
      </c>
      <c r="J479" s="18">
        <f t="shared" si="83"/>
        <v>0.37000000000000455</v>
      </c>
      <c r="K479" s="19">
        <f t="shared" si="84"/>
        <v>0.027974621022632123</v>
      </c>
      <c r="L479" s="19">
        <f t="shared" si="85"/>
        <v>1</v>
      </c>
      <c r="M479" s="19">
        <f t="shared" si="86"/>
        <v>0.2713203344927823</v>
      </c>
      <c r="N479" s="20">
        <f t="shared" si="87"/>
        <v>0.027974621022632123</v>
      </c>
      <c r="O479" s="20">
        <f t="shared" si="88"/>
        <v>0.2713203344927823</v>
      </c>
      <c r="P479" s="29">
        <f t="shared" si="89"/>
        <v>-0.2433457134701502</v>
      </c>
    </row>
    <row r="480" spans="1:16" ht="12.75">
      <c r="A480" s="16">
        <f>DATA!C486</f>
        <v>37068</v>
      </c>
      <c r="B480" s="53">
        <f>DATA!D486</f>
        <v>34.72</v>
      </c>
      <c r="C480" s="53">
        <f>DATA!E486</f>
        <v>34.86</v>
      </c>
      <c r="D480" s="53">
        <f>DATA!F486</f>
        <v>34.59</v>
      </c>
      <c r="E480" s="53">
        <f>DATA!G486</f>
        <v>34.61</v>
      </c>
      <c r="F480" s="55">
        <f>DATA!H486</f>
        <v>23402900</v>
      </c>
      <c r="G480" s="102">
        <f t="shared" si="80"/>
        <v>-0.21000000000000085</v>
      </c>
      <c r="H480" s="102">
        <f t="shared" si="81"/>
        <v>-0.44000000000000483</v>
      </c>
      <c r="I480" s="18">
        <f t="shared" si="82"/>
        <v>0</v>
      </c>
      <c r="J480" s="18">
        <f t="shared" si="83"/>
        <v>0</v>
      </c>
      <c r="K480" s="19">
        <f t="shared" si="84"/>
        <v>0.024477793394803108</v>
      </c>
      <c r="L480" s="19">
        <f t="shared" si="85"/>
        <v>1</v>
      </c>
      <c r="M480" s="19">
        <f t="shared" si="86"/>
        <v>0.23740529268118452</v>
      </c>
      <c r="N480" s="20">
        <f t="shared" si="87"/>
        <v>0.024477793394803108</v>
      </c>
      <c r="O480" s="20">
        <f t="shared" si="88"/>
        <v>0.23740529268118452</v>
      </c>
      <c r="P480" s="29">
        <f t="shared" si="89"/>
        <v>-0.2129274992863814</v>
      </c>
    </row>
    <row r="481" spans="1:16" ht="12.75">
      <c r="A481" s="16">
        <f>DATA!C487</f>
        <v>37069</v>
      </c>
      <c r="B481" s="53">
        <f>DATA!D487</f>
        <v>34.84</v>
      </c>
      <c r="C481" s="53">
        <f>DATA!E487</f>
        <v>35.2</v>
      </c>
      <c r="D481" s="53">
        <f>DATA!F487</f>
        <v>34.72</v>
      </c>
      <c r="E481" s="53">
        <f>DATA!G487</f>
        <v>35.15</v>
      </c>
      <c r="F481" s="55">
        <f>DATA!H487</f>
        <v>28127300</v>
      </c>
      <c r="G481" s="102">
        <f t="shared" si="80"/>
        <v>0.3400000000000034</v>
      </c>
      <c r="H481" s="102">
        <f t="shared" si="81"/>
        <v>-0.12999999999999545</v>
      </c>
      <c r="I481" s="18">
        <f t="shared" si="82"/>
        <v>0.3400000000000034</v>
      </c>
      <c r="J481" s="18">
        <f t="shared" si="83"/>
        <v>0</v>
      </c>
      <c r="K481" s="19">
        <f t="shared" si="84"/>
        <v>0.06391806922045315</v>
      </c>
      <c r="L481" s="19">
        <f t="shared" si="85"/>
        <v>1</v>
      </c>
      <c r="M481" s="19">
        <f t="shared" si="86"/>
        <v>0.20772963109603645</v>
      </c>
      <c r="N481" s="20">
        <f t="shared" si="87"/>
        <v>0.06391806922045315</v>
      </c>
      <c r="O481" s="20">
        <f t="shared" si="88"/>
        <v>0.20772963109603645</v>
      </c>
      <c r="P481" s="29">
        <f t="shared" si="89"/>
        <v>-0.1438115618755833</v>
      </c>
    </row>
    <row r="482" spans="1:16" ht="12.75">
      <c r="A482" s="16">
        <f>DATA!C488</f>
        <v>37070</v>
      </c>
      <c r="B482" s="53">
        <f>DATA!D488</f>
        <v>35.18</v>
      </c>
      <c r="C482" s="53">
        <f>DATA!E488</f>
        <v>35.38</v>
      </c>
      <c r="D482" s="53">
        <f>DATA!F488</f>
        <v>34.99</v>
      </c>
      <c r="E482" s="53">
        <f>DATA!G488</f>
        <v>35</v>
      </c>
      <c r="F482" s="55">
        <f>DATA!H488</f>
        <v>21079600</v>
      </c>
      <c r="G482" s="102">
        <f t="shared" si="80"/>
        <v>0.17999999999999972</v>
      </c>
      <c r="H482" s="102">
        <f t="shared" si="81"/>
        <v>-0.2700000000000031</v>
      </c>
      <c r="I482" s="18">
        <f t="shared" si="82"/>
        <v>0.17999999999999972</v>
      </c>
      <c r="J482" s="18">
        <f t="shared" si="83"/>
        <v>0</v>
      </c>
      <c r="K482" s="19">
        <f t="shared" si="84"/>
        <v>0.07842831056789647</v>
      </c>
      <c r="L482" s="19">
        <f t="shared" si="85"/>
        <v>1</v>
      </c>
      <c r="M482" s="19">
        <f t="shared" si="86"/>
        <v>0.1817634272090319</v>
      </c>
      <c r="N482" s="20">
        <f t="shared" si="87"/>
        <v>0.07842831056789647</v>
      </c>
      <c r="O482" s="20">
        <f t="shared" si="88"/>
        <v>0.1817634272090319</v>
      </c>
      <c r="P482" s="29">
        <f t="shared" si="89"/>
        <v>-0.10333511664113544</v>
      </c>
    </row>
    <row r="483" spans="1:16" ht="12.75">
      <c r="A483" s="16">
        <f>DATA!C489</f>
        <v>37071</v>
      </c>
      <c r="B483" s="53">
        <f>DATA!D489</f>
        <v>35</v>
      </c>
      <c r="C483" s="53">
        <f>DATA!E489</f>
        <v>35.31</v>
      </c>
      <c r="D483" s="53">
        <f>DATA!F489</f>
        <v>34.55</v>
      </c>
      <c r="E483" s="53">
        <f>DATA!G489</f>
        <v>34.65</v>
      </c>
      <c r="F483" s="55">
        <f>DATA!H489</f>
        <v>33225600</v>
      </c>
      <c r="G483" s="102">
        <f t="shared" si="80"/>
        <v>-0.07000000000000028</v>
      </c>
      <c r="H483" s="102">
        <f t="shared" si="81"/>
        <v>0.44000000000000483</v>
      </c>
      <c r="I483" s="18">
        <f t="shared" si="82"/>
        <v>0</v>
      </c>
      <c r="J483" s="18">
        <f t="shared" si="83"/>
        <v>0.44000000000000483</v>
      </c>
      <c r="K483" s="19">
        <f t="shared" si="84"/>
        <v>0.06862477174690941</v>
      </c>
      <c r="L483" s="19">
        <f t="shared" si="85"/>
        <v>1</v>
      </c>
      <c r="M483" s="19">
        <f t="shared" si="86"/>
        <v>0.21404299880790353</v>
      </c>
      <c r="N483" s="20">
        <f t="shared" si="87"/>
        <v>0.06862477174690941</v>
      </c>
      <c r="O483" s="20">
        <f t="shared" si="88"/>
        <v>0.21404299880790353</v>
      </c>
      <c r="P483" s="29">
        <f t="shared" si="89"/>
        <v>-0.1454182270609941</v>
      </c>
    </row>
    <row r="484" spans="1:16" ht="12.75">
      <c r="A484" s="16">
        <f>DATA!C490</f>
        <v>0</v>
      </c>
      <c r="B484" s="53">
        <f>DATA!D490</f>
        <v>0</v>
      </c>
      <c r="C484" s="53">
        <f>DATA!E490</f>
        <v>0</v>
      </c>
      <c r="D484" s="53">
        <f>DATA!F490</f>
        <v>0</v>
      </c>
      <c r="E484" s="53">
        <f>DATA!G490</f>
        <v>0</v>
      </c>
      <c r="F484" s="55">
        <f>DATA!H490</f>
        <v>0</v>
      </c>
      <c r="G484" s="102">
        <f t="shared" si="80"/>
        <v>-35.31</v>
      </c>
      <c r="H484" s="102">
        <f t="shared" si="81"/>
        <v>34.55</v>
      </c>
      <c r="I484" s="18">
        <f t="shared" si="82"/>
        <v>0</v>
      </c>
      <c r="J484" s="18">
        <f t="shared" si="83"/>
        <v>34.55</v>
      </c>
      <c r="K484" s="19">
        <f t="shared" si="84"/>
        <v>0.060046675278545736</v>
      </c>
      <c r="L484" s="19">
        <f t="shared" si="85"/>
        <v>1</v>
      </c>
      <c r="M484" s="19">
        <f t="shared" si="86"/>
        <v>4.5060376239569155</v>
      </c>
      <c r="N484" s="20">
        <f t="shared" si="87"/>
        <v>0.060046675278545736</v>
      </c>
      <c r="O484" s="20">
        <f t="shared" si="88"/>
        <v>4.5060376239569155</v>
      </c>
      <c r="P484" s="29">
        <f t="shared" si="89"/>
        <v>-4.44599094867837</v>
      </c>
    </row>
    <row r="485" spans="1:16" ht="12.75">
      <c r="A485" s="16">
        <f>DATA!C491</f>
        <v>0</v>
      </c>
      <c r="B485" s="53">
        <f>DATA!D491</f>
        <v>0</v>
      </c>
      <c r="C485" s="53">
        <f>DATA!E491</f>
        <v>0</v>
      </c>
      <c r="D485" s="53">
        <f>DATA!F491</f>
        <v>0</v>
      </c>
      <c r="E485" s="53">
        <f>DATA!G491</f>
        <v>0</v>
      </c>
      <c r="F485" s="55">
        <f>DATA!H491</f>
        <v>0</v>
      </c>
      <c r="G485" s="102">
        <f t="shared" si="80"/>
        <v>0</v>
      </c>
      <c r="H485" s="102">
        <f t="shared" si="81"/>
        <v>0</v>
      </c>
      <c r="I485" s="18">
        <f t="shared" si="82"/>
        <v>0</v>
      </c>
      <c r="J485" s="18">
        <f t="shared" si="83"/>
        <v>0</v>
      </c>
      <c r="K485" s="19">
        <f t="shared" si="84"/>
        <v>0.05254084086872752</v>
      </c>
      <c r="L485" s="19">
        <f t="shared" si="85"/>
        <v>1</v>
      </c>
      <c r="M485" s="19">
        <f t="shared" si="86"/>
        <v>3.9427829209623013</v>
      </c>
      <c r="N485" s="20">
        <f t="shared" si="87"/>
        <v>0.05254084086872752</v>
      </c>
      <c r="O485" s="20">
        <f t="shared" si="88"/>
        <v>3.9427829209623013</v>
      </c>
      <c r="P485" s="29">
        <f t="shared" si="89"/>
        <v>-3.8902420800935738</v>
      </c>
    </row>
    <row r="486" spans="1:16" ht="12.75">
      <c r="A486" s="16">
        <f>DATA!C492</f>
        <v>0</v>
      </c>
      <c r="B486" s="53">
        <f>DATA!D492</f>
        <v>0</v>
      </c>
      <c r="C486" s="53">
        <f>DATA!E492</f>
        <v>0</v>
      </c>
      <c r="D486" s="53">
        <f>DATA!F492</f>
        <v>0</v>
      </c>
      <c r="E486" s="53">
        <f>DATA!G492</f>
        <v>0</v>
      </c>
      <c r="F486" s="55">
        <f>DATA!H492</f>
        <v>0</v>
      </c>
      <c r="G486" s="102">
        <f t="shared" si="80"/>
        <v>0</v>
      </c>
      <c r="H486" s="102">
        <f t="shared" si="81"/>
        <v>0</v>
      </c>
      <c r="I486" s="18">
        <f t="shared" si="82"/>
        <v>0</v>
      </c>
      <c r="J486" s="18">
        <f t="shared" si="83"/>
        <v>0</v>
      </c>
      <c r="K486" s="19">
        <f t="shared" si="84"/>
        <v>0.04597323576013658</v>
      </c>
      <c r="L486" s="19">
        <f t="shared" si="85"/>
        <v>1</v>
      </c>
      <c r="M486" s="19">
        <f t="shared" si="86"/>
        <v>3.4499350558420137</v>
      </c>
      <c r="N486" s="20">
        <f t="shared" si="87"/>
        <v>0.04597323576013658</v>
      </c>
      <c r="O486" s="20">
        <f t="shared" si="88"/>
        <v>3.4499350558420137</v>
      </c>
      <c r="P486" s="29">
        <f t="shared" si="89"/>
        <v>-3.403961820081877</v>
      </c>
    </row>
    <row r="487" spans="1:16" ht="12.75">
      <c r="A487" s="16">
        <f>DATA!C493</f>
        <v>0</v>
      </c>
      <c r="B487" s="53">
        <f>DATA!D493</f>
        <v>0</v>
      </c>
      <c r="C487" s="53">
        <f>DATA!E493</f>
        <v>0</v>
      </c>
      <c r="D487" s="53">
        <f>DATA!F493</f>
        <v>0</v>
      </c>
      <c r="E487" s="53">
        <f>DATA!G493</f>
        <v>0</v>
      </c>
      <c r="F487" s="55">
        <f>DATA!H493</f>
        <v>0</v>
      </c>
      <c r="G487" s="102">
        <f t="shared" si="80"/>
        <v>0</v>
      </c>
      <c r="H487" s="102">
        <f t="shared" si="81"/>
        <v>0</v>
      </c>
      <c r="I487" s="18">
        <f t="shared" si="82"/>
        <v>0</v>
      </c>
      <c r="J487" s="18">
        <f t="shared" si="83"/>
        <v>0</v>
      </c>
      <c r="K487" s="19">
        <f t="shared" si="84"/>
        <v>0.04022658129011951</v>
      </c>
      <c r="L487" s="19">
        <f t="shared" si="85"/>
        <v>1</v>
      </c>
      <c r="M487" s="19">
        <f t="shared" si="86"/>
        <v>3.018693173861762</v>
      </c>
      <c r="N487" s="20">
        <f t="shared" si="87"/>
        <v>0.04022658129011951</v>
      </c>
      <c r="O487" s="20">
        <f t="shared" si="88"/>
        <v>3.018693173861762</v>
      </c>
      <c r="P487" s="29">
        <f t="shared" si="89"/>
        <v>-2.9784665925716425</v>
      </c>
    </row>
    <row r="488" spans="1:16" ht="12.75">
      <c r="A488" s="16">
        <f>DATA!C494</f>
        <v>0</v>
      </c>
      <c r="B488" s="53">
        <f>DATA!D494</f>
        <v>0</v>
      </c>
      <c r="C488" s="53">
        <f>DATA!E494</f>
        <v>0</v>
      </c>
      <c r="D488" s="53">
        <f>DATA!F494</f>
        <v>0</v>
      </c>
      <c r="E488" s="53">
        <f>DATA!G494</f>
        <v>0</v>
      </c>
      <c r="F488" s="55">
        <f>DATA!H494</f>
        <v>0</v>
      </c>
      <c r="G488" s="102">
        <f t="shared" si="80"/>
        <v>0</v>
      </c>
      <c r="H488" s="102">
        <f t="shared" si="81"/>
        <v>0</v>
      </c>
      <c r="I488" s="18">
        <f t="shared" si="82"/>
        <v>0</v>
      </c>
      <c r="J488" s="18">
        <f t="shared" si="83"/>
        <v>0</v>
      </c>
      <c r="K488" s="19">
        <f t="shared" si="84"/>
        <v>0.03519825862885457</v>
      </c>
      <c r="L488" s="19">
        <f t="shared" si="85"/>
        <v>1</v>
      </c>
      <c r="M488" s="19">
        <f t="shared" si="86"/>
        <v>2.641356527129042</v>
      </c>
      <c r="N488" s="20">
        <f t="shared" si="87"/>
        <v>0.03519825862885457</v>
      </c>
      <c r="O488" s="20">
        <f t="shared" si="88"/>
        <v>2.641356527129042</v>
      </c>
      <c r="P488" s="29">
        <f t="shared" si="89"/>
        <v>-2.606158268500187</v>
      </c>
    </row>
    <row r="489" spans="1:16" ht="12.75">
      <c r="A489" s="16">
        <f>DATA!C495</f>
        <v>0</v>
      </c>
      <c r="B489" s="53">
        <f>DATA!D495</f>
        <v>0</v>
      </c>
      <c r="C489" s="53">
        <f>DATA!E495</f>
        <v>0</v>
      </c>
      <c r="D489" s="53">
        <f>DATA!F495</f>
        <v>0</v>
      </c>
      <c r="E489" s="53">
        <f>DATA!G495</f>
        <v>0</v>
      </c>
      <c r="F489" s="55">
        <f>DATA!H495</f>
        <v>0</v>
      </c>
      <c r="G489" s="102">
        <f t="shared" si="80"/>
        <v>0</v>
      </c>
      <c r="H489" s="102">
        <f t="shared" si="81"/>
        <v>0</v>
      </c>
      <c r="I489" s="18">
        <f t="shared" si="82"/>
        <v>0</v>
      </c>
      <c r="J489" s="18">
        <f t="shared" si="83"/>
        <v>0</v>
      </c>
      <c r="K489" s="19">
        <f t="shared" si="84"/>
        <v>0.03079847630024775</v>
      </c>
      <c r="L489" s="19">
        <f t="shared" si="85"/>
        <v>1</v>
      </c>
      <c r="M489" s="19">
        <f t="shared" si="86"/>
        <v>2.3111869612379117</v>
      </c>
      <c r="N489" s="20">
        <f t="shared" si="87"/>
        <v>0.03079847630024775</v>
      </c>
      <c r="O489" s="20">
        <f t="shared" si="88"/>
        <v>2.3111869612379117</v>
      </c>
      <c r="P489" s="29">
        <f t="shared" si="89"/>
        <v>-2.280388484937664</v>
      </c>
    </row>
    <row r="490" spans="1:16" ht="12.75">
      <c r="A490" s="16">
        <f>DATA!C496</f>
        <v>0</v>
      </c>
      <c r="B490" s="53">
        <f>DATA!D496</f>
        <v>0</v>
      </c>
      <c r="C490" s="53">
        <f>DATA!E496</f>
        <v>0</v>
      </c>
      <c r="D490" s="53">
        <f>DATA!F496</f>
        <v>0</v>
      </c>
      <c r="E490" s="53">
        <f>DATA!G496</f>
        <v>0</v>
      </c>
      <c r="F490" s="55">
        <f>DATA!H496</f>
        <v>0</v>
      </c>
      <c r="G490" s="102">
        <f t="shared" si="80"/>
        <v>0</v>
      </c>
      <c r="H490" s="102">
        <f t="shared" si="81"/>
        <v>0</v>
      </c>
      <c r="I490" s="18">
        <f t="shared" si="82"/>
        <v>0</v>
      </c>
      <c r="J490" s="18">
        <f t="shared" si="83"/>
        <v>0</v>
      </c>
      <c r="K490" s="19">
        <f t="shared" si="84"/>
        <v>0.02694866676271678</v>
      </c>
      <c r="L490" s="19">
        <f t="shared" si="85"/>
        <v>1</v>
      </c>
      <c r="M490" s="19">
        <f t="shared" si="86"/>
        <v>2.0222885910831727</v>
      </c>
      <c r="N490" s="20">
        <f t="shared" si="87"/>
        <v>0.02694866676271678</v>
      </c>
      <c r="O490" s="20">
        <f t="shared" si="88"/>
        <v>2.0222885910831727</v>
      </c>
      <c r="P490" s="29">
        <f t="shared" si="89"/>
        <v>-1.995339924320456</v>
      </c>
    </row>
    <row r="491" spans="1:16" ht="12.75">
      <c r="A491" s="16">
        <f>DATA!C497</f>
        <v>0</v>
      </c>
      <c r="B491" s="53">
        <f>DATA!D497</f>
        <v>0</v>
      </c>
      <c r="C491" s="53">
        <f>DATA!E497</f>
        <v>0</v>
      </c>
      <c r="D491" s="53">
        <f>DATA!F497</f>
        <v>0</v>
      </c>
      <c r="E491" s="53">
        <f>DATA!G497</f>
        <v>0</v>
      </c>
      <c r="F491" s="55">
        <f>DATA!H497</f>
        <v>0</v>
      </c>
      <c r="G491" s="102">
        <f t="shared" si="80"/>
        <v>0</v>
      </c>
      <c r="H491" s="102">
        <f t="shared" si="81"/>
        <v>0</v>
      </c>
      <c r="I491" s="18">
        <f t="shared" si="82"/>
        <v>0</v>
      </c>
      <c r="J491" s="18">
        <f t="shared" si="83"/>
        <v>0</v>
      </c>
      <c r="K491" s="19">
        <f t="shared" si="84"/>
        <v>0.023580083417377183</v>
      </c>
      <c r="L491" s="19">
        <f t="shared" si="85"/>
        <v>1</v>
      </c>
      <c r="M491" s="19">
        <f t="shared" si="86"/>
        <v>1.769502517197776</v>
      </c>
      <c r="N491" s="20">
        <f t="shared" si="87"/>
        <v>0.023580083417377183</v>
      </c>
      <c r="O491" s="20">
        <f t="shared" si="88"/>
        <v>1.769502517197776</v>
      </c>
      <c r="P491" s="29">
        <f t="shared" si="89"/>
        <v>-1.745922433780399</v>
      </c>
    </row>
    <row r="492" spans="1:16" ht="12.75">
      <c r="A492" s="16">
        <f>DATA!C498</f>
        <v>0</v>
      </c>
      <c r="B492" s="53">
        <f>DATA!D498</f>
        <v>0</v>
      </c>
      <c r="C492" s="53">
        <f>DATA!E498</f>
        <v>0</v>
      </c>
      <c r="D492" s="53">
        <f>DATA!F498</f>
        <v>0</v>
      </c>
      <c r="E492" s="53">
        <f>DATA!G498</f>
        <v>0</v>
      </c>
      <c r="F492" s="55">
        <f>DATA!H498</f>
        <v>0</v>
      </c>
      <c r="G492" s="102">
        <f t="shared" si="80"/>
        <v>0</v>
      </c>
      <c r="H492" s="102">
        <f t="shared" si="81"/>
        <v>0</v>
      </c>
      <c r="I492" s="18">
        <f t="shared" si="82"/>
        <v>0</v>
      </c>
      <c r="J492" s="18">
        <f t="shared" si="83"/>
        <v>0</v>
      </c>
      <c r="K492" s="19">
        <f t="shared" si="84"/>
        <v>0.020632572990205034</v>
      </c>
      <c r="L492" s="19">
        <f t="shared" si="85"/>
        <v>1</v>
      </c>
      <c r="M492" s="19">
        <f t="shared" si="86"/>
        <v>1.5483147025480541</v>
      </c>
      <c r="N492" s="20">
        <f t="shared" si="87"/>
        <v>0.020632572990205034</v>
      </c>
      <c r="O492" s="20">
        <f t="shared" si="88"/>
        <v>1.5483147025480541</v>
      </c>
      <c r="P492" s="29">
        <f t="shared" si="89"/>
        <v>-1.527682129557849</v>
      </c>
    </row>
    <row r="493" spans="1:16" ht="12.75">
      <c r="A493" s="16">
        <f>DATA!C499</f>
        <v>0</v>
      </c>
      <c r="B493" s="53">
        <f>DATA!D499</f>
        <v>0</v>
      </c>
      <c r="C493" s="53">
        <f>DATA!E499</f>
        <v>0</v>
      </c>
      <c r="D493" s="53">
        <f>DATA!F499</f>
        <v>0</v>
      </c>
      <c r="E493" s="53">
        <f>DATA!G499</f>
        <v>0</v>
      </c>
      <c r="F493" s="55">
        <f>DATA!H499</f>
        <v>0</v>
      </c>
      <c r="G493" s="102">
        <f t="shared" si="80"/>
        <v>0</v>
      </c>
      <c r="H493" s="102">
        <f t="shared" si="81"/>
        <v>0</v>
      </c>
      <c r="I493" s="18">
        <f t="shared" si="82"/>
        <v>0</v>
      </c>
      <c r="J493" s="18">
        <f t="shared" si="83"/>
        <v>0</v>
      </c>
      <c r="K493" s="19">
        <f t="shared" si="84"/>
        <v>0.018053501366429404</v>
      </c>
      <c r="L493" s="19">
        <f t="shared" si="85"/>
        <v>1</v>
      </c>
      <c r="M493" s="19">
        <f t="shared" si="86"/>
        <v>1.3547753647295473</v>
      </c>
      <c r="N493" s="20">
        <f t="shared" si="87"/>
        <v>0.018053501366429404</v>
      </c>
      <c r="O493" s="20">
        <f t="shared" si="88"/>
        <v>1.3547753647295473</v>
      </c>
      <c r="P493" s="29">
        <f t="shared" si="89"/>
        <v>-1.336721863363118</v>
      </c>
    </row>
    <row r="494" spans="1:16" ht="12.75">
      <c r="A494" s="16">
        <f>DATA!C500</f>
        <v>0</v>
      </c>
      <c r="B494" s="53">
        <f>DATA!D500</f>
        <v>0</v>
      </c>
      <c r="C494" s="53">
        <f>DATA!E500</f>
        <v>0</v>
      </c>
      <c r="D494" s="53">
        <f>DATA!F500</f>
        <v>0</v>
      </c>
      <c r="E494" s="53">
        <f>DATA!G500</f>
        <v>0</v>
      </c>
      <c r="F494" s="55">
        <f>DATA!H500</f>
        <v>0</v>
      </c>
      <c r="G494" s="102">
        <f t="shared" si="80"/>
        <v>0</v>
      </c>
      <c r="H494" s="102">
        <f t="shared" si="81"/>
        <v>0</v>
      </c>
      <c r="I494" s="18">
        <f t="shared" si="82"/>
        <v>0</v>
      </c>
      <c r="J494" s="18">
        <f t="shared" si="83"/>
        <v>0</v>
      </c>
      <c r="K494" s="19">
        <f t="shared" si="84"/>
        <v>0.015796813695625727</v>
      </c>
      <c r="L494" s="19">
        <f t="shared" si="85"/>
        <v>1</v>
      </c>
      <c r="M494" s="19">
        <f t="shared" si="86"/>
        <v>1.1854284441383538</v>
      </c>
      <c r="N494" s="20">
        <f t="shared" si="87"/>
        <v>0.015796813695625727</v>
      </c>
      <c r="O494" s="20">
        <f t="shared" si="88"/>
        <v>1.1854284441383538</v>
      </c>
      <c r="P494" s="29">
        <f t="shared" si="89"/>
        <v>-1.169631630442728</v>
      </c>
    </row>
    <row r="495" spans="1:16" ht="12.75">
      <c r="A495" s="16">
        <f>DATA!C501</f>
        <v>0</v>
      </c>
      <c r="B495" s="53">
        <f>DATA!D501</f>
        <v>0</v>
      </c>
      <c r="C495" s="53">
        <f>DATA!E501</f>
        <v>0</v>
      </c>
      <c r="D495" s="53">
        <f>DATA!F501</f>
        <v>0</v>
      </c>
      <c r="E495" s="53">
        <f>DATA!G501</f>
        <v>0</v>
      </c>
      <c r="F495" s="55">
        <f>DATA!H501</f>
        <v>0</v>
      </c>
      <c r="G495" s="102">
        <f t="shared" si="80"/>
        <v>0</v>
      </c>
      <c r="H495" s="102">
        <f t="shared" si="81"/>
        <v>0</v>
      </c>
      <c r="I495" s="18">
        <f t="shared" si="82"/>
        <v>0</v>
      </c>
      <c r="J495" s="18">
        <f t="shared" si="83"/>
        <v>0</v>
      </c>
      <c r="K495" s="19">
        <f t="shared" si="84"/>
        <v>0.01382221198367251</v>
      </c>
      <c r="L495" s="19">
        <f t="shared" si="85"/>
        <v>1</v>
      </c>
      <c r="M495" s="19">
        <f t="shared" si="86"/>
        <v>1.0372498886210595</v>
      </c>
      <c r="N495" s="20">
        <f t="shared" si="87"/>
        <v>0.01382221198367251</v>
      </c>
      <c r="O495" s="20">
        <f t="shared" si="88"/>
        <v>1.0372498886210595</v>
      </c>
      <c r="P495" s="29">
        <f t="shared" si="89"/>
        <v>-1.0234276766373869</v>
      </c>
    </row>
    <row r="496" spans="1:16" ht="12.75">
      <c r="A496" s="16">
        <f>DATA!C502</f>
        <v>0</v>
      </c>
      <c r="B496" s="53">
        <f>DATA!D502</f>
        <v>0</v>
      </c>
      <c r="C496" s="53">
        <f>DATA!E502</f>
        <v>0</v>
      </c>
      <c r="D496" s="53">
        <f>DATA!F502</f>
        <v>0</v>
      </c>
      <c r="E496" s="53">
        <f>DATA!G502</f>
        <v>0</v>
      </c>
      <c r="F496" s="55">
        <f>DATA!H502</f>
        <v>0</v>
      </c>
      <c r="G496" s="102">
        <f t="shared" si="80"/>
        <v>0</v>
      </c>
      <c r="H496" s="102">
        <f t="shared" si="81"/>
        <v>0</v>
      </c>
      <c r="I496" s="18">
        <f t="shared" si="82"/>
        <v>0</v>
      </c>
      <c r="J496" s="18">
        <f t="shared" si="83"/>
        <v>0</v>
      </c>
      <c r="K496" s="19">
        <f t="shared" si="84"/>
        <v>0.012094435485713447</v>
      </c>
      <c r="L496" s="19">
        <f t="shared" si="85"/>
        <v>1</v>
      </c>
      <c r="M496" s="19">
        <f t="shared" si="86"/>
        <v>0.907593652543427</v>
      </c>
      <c r="N496" s="20">
        <f t="shared" si="87"/>
        <v>0.012094435485713447</v>
      </c>
      <c r="O496" s="20">
        <f t="shared" si="88"/>
        <v>0.907593652543427</v>
      </c>
      <c r="P496" s="29">
        <f t="shared" si="89"/>
        <v>-0.8954992170577136</v>
      </c>
    </row>
    <row r="497" spans="1:16" ht="12.75">
      <c r="A497" s="16">
        <f>DATA!C503</f>
        <v>0</v>
      </c>
      <c r="B497" s="53">
        <f>DATA!D503</f>
        <v>0</v>
      </c>
      <c r="C497" s="53">
        <f>DATA!E503</f>
        <v>0</v>
      </c>
      <c r="D497" s="53">
        <f>DATA!F503</f>
        <v>0</v>
      </c>
      <c r="E497" s="53">
        <f>DATA!G503</f>
        <v>0</v>
      </c>
      <c r="F497" s="55">
        <f>DATA!H503</f>
        <v>0</v>
      </c>
      <c r="G497" s="102">
        <f t="shared" si="80"/>
        <v>0</v>
      </c>
      <c r="H497" s="102">
        <f t="shared" si="81"/>
        <v>0</v>
      </c>
      <c r="I497" s="18">
        <f t="shared" si="82"/>
        <v>0</v>
      </c>
      <c r="J497" s="18">
        <f t="shared" si="83"/>
        <v>0</v>
      </c>
      <c r="K497" s="19">
        <f t="shared" si="84"/>
        <v>0.010582631049999267</v>
      </c>
      <c r="L497" s="19">
        <f t="shared" si="85"/>
        <v>1</v>
      </c>
      <c r="M497" s="19">
        <f t="shared" si="86"/>
        <v>0.7941444459754987</v>
      </c>
      <c r="N497" s="20">
        <f t="shared" si="87"/>
        <v>0.010582631049999267</v>
      </c>
      <c r="O497" s="20">
        <f t="shared" si="88"/>
        <v>0.7941444459754987</v>
      </c>
      <c r="P497" s="29">
        <f t="shared" si="89"/>
        <v>-0.7835618149254995</v>
      </c>
    </row>
    <row r="498" spans="1:16" ht="12.75">
      <c r="A498" s="16">
        <f>DATA!C504</f>
        <v>0</v>
      </c>
      <c r="B498" s="53">
        <f>DATA!D504</f>
        <v>0</v>
      </c>
      <c r="C498" s="53">
        <f>DATA!E504</f>
        <v>0</v>
      </c>
      <c r="D498" s="53">
        <f>DATA!F504</f>
        <v>0</v>
      </c>
      <c r="E498" s="53">
        <f>DATA!G504</f>
        <v>0</v>
      </c>
      <c r="F498" s="55">
        <f>DATA!H504</f>
        <v>0</v>
      </c>
      <c r="G498" s="102">
        <f t="shared" si="80"/>
        <v>0</v>
      </c>
      <c r="H498" s="102">
        <f t="shared" si="81"/>
        <v>0</v>
      </c>
      <c r="I498" s="18">
        <f t="shared" si="82"/>
        <v>0</v>
      </c>
      <c r="J498" s="18">
        <f t="shared" si="83"/>
        <v>0</v>
      </c>
      <c r="K498" s="19">
        <f t="shared" si="84"/>
        <v>0.00925980216874936</v>
      </c>
      <c r="L498" s="19">
        <f t="shared" si="85"/>
        <v>1</v>
      </c>
      <c r="M498" s="19">
        <f t="shared" si="86"/>
        <v>0.6948763902285614</v>
      </c>
      <c r="N498" s="20">
        <f t="shared" si="87"/>
        <v>0.00925980216874936</v>
      </c>
      <c r="O498" s="20">
        <f t="shared" si="88"/>
        <v>0.6948763902285614</v>
      </c>
      <c r="P498" s="29">
        <f t="shared" si="89"/>
        <v>-0.6856165880598121</v>
      </c>
    </row>
    <row r="499" spans="1:16" ht="12.75">
      <c r="A499" s="16">
        <f>DATA!C505</f>
        <v>0</v>
      </c>
      <c r="B499" s="53">
        <f>DATA!D505</f>
        <v>0</v>
      </c>
      <c r="C499" s="53">
        <f>DATA!E505</f>
        <v>0</v>
      </c>
      <c r="D499" s="53">
        <f>DATA!F505</f>
        <v>0</v>
      </c>
      <c r="E499" s="53">
        <f>DATA!G505</f>
        <v>0</v>
      </c>
      <c r="F499" s="55">
        <f>DATA!H505</f>
        <v>0</v>
      </c>
      <c r="G499" s="102">
        <f t="shared" si="80"/>
        <v>0</v>
      </c>
      <c r="H499" s="102">
        <f t="shared" si="81"/>
        <v>0</v>
      </c>
      <c r="I499" s="18">
        <f t="shared" si="82"/>
        <v>0</v>
      </c>
      <c r="J499" s="18">
        <f t="shared" si="83"/>
        <v>0</v>
      </c>
      <c r="K499" s="19">
        <f t="shared" si="84"/>
        <v>0.00810232689765569</v>
      </c>
      <c r="L499" s="19">
        <f t="shared" si="85"/>
        <v>1</v>
      </c>
      <c r="M499" s="19">
        <f t="shared" si="86"/>
        <v>0.6080168414499912</v>
      </c>
      <c r="N499" s="20">
        <f t="shared" si="87"/>
        <v>0.00810232689765569</v>
      </c>
      <c r="O499" s="20">
        <f t="shared" si="88"/>
        <v>0.6080168414499912</v>
      </c>
      <c r="P499" s="29">
        <f t="shared" si="89"/>
        <v>-0.5999145145523356</v>
      </c>
    </row>
    <row r="500" spans="1:16" ht="12.75">
      <c r="A500" s="16">
        <f>DATA!C506</f>
        <v>0</v>
      </c>
      <c r="B500" s="53">
        <f>DATA!D506</f>
        <v>0</v>
      </c>
      <c r="C500" s="53">
        <f>DATA!E506</f>
        <v>0</v>
      </c>
      <c r="D500" s="53">
        <f>DATA!F506</f>
        <v>0</v>
      </c>
      <c r="E500" s="53">
        <f>DATA!G506</f>
        <v>0</v>
      </c>
      <c r="F500" s="55">
        <f>DATA!H506</f>
        <v>0</v>
      </c>
      <c r="G500" s="102">
        <f t="shared" si="80"/>
        <v>0</v>
      </c>
      <c r="H500" s="102">
        <f t="shared" si="81"/>
        <v>0</v>
      </c>
      <c r="I500" s="18">
        <f t="shared" si="82"/>
        <v>0</v>
      </c>
      <c r="J500" s="18">
        <f t="shared" si="83"/>
        <v>0</v>
      </c>
      <c r="K500" s="19">
        <f t="shared" si="84"/>
        <v>0.007089536035448728</v>
      </c>
      <c r="L500" s="19">
        <f t="shared" si="85"/>
        <v>1</v>
      </c>
      <c r="M500" s="19">
        <f t="shared" si="86"/>
        <v>0.5320147362687423</v>
      </c>
      <c r="N500" s="20">
        <f t="shared" si="87"/>
        <v>0.007089536035448728</v>
      </c>
      <c r="O500" s="20">
        <f t="shared" si="88"/>
        <v>0.5320147362687423</v>
      </c>
      <c r="P500" s="29">
        <f t="shared" si="89"/>
        <v>-0.5249252002332936</v>
      </c>
    </row>
    <row r="501" spans="1:16" ht="12.75">
      <c r="A501" s="16">
        <f>DATA!C507</f>
        <v>0</v>
      </c>
      <c r="B501" s="53">
        <f>DATA!D507</f>
        <v>0</v>
      </c>
      <c r="C501" s="53">
        <f>DATA!E507</f>
        <v>0</v>
      </c>
      <c r="D501" s="53">
        <f>DATA!F507</f>
        <v>0</v>
      </c>
      <c r="E501" s="53">
        <f>DATA!G507</f>
        <v>0</v>
      </c>
      <c r="F501" s="55">
        <f>DATA!H507</f>
        <v>0</v>
      </c>
      <c r="G501" s="102">
        <f t="shared" si="80"/>
        <v>0</v>
      </c>
      <c r="H501" s="102">
        <f t="shared" si="81"/>
        <v>0</v>
      </c>
      <c r="I501" s="18">
        <f t="shared" si="82"/>
        <v>0</v>
      </c>
      <c r="J501" s="18">
        <f t="shared" si="83"/>
        <v>0</v>
      </c>
      <c r="K501" s="19">
        <f t="shared" si="84"/>
        <v>0.006203344031017637</v>
      </c>
      <c r="L501" s="19">
        <f t="shared" si="85"/>
        <v>1</v>
      </c>
      <c r="M501" s="19">
        <f t="shared" si="86"/>
        <v>0.4655128942351495</v>
      </c>
      <c r="N501" s="20">
        <f t="shared" si="87"/>
        <v>0.006203344031017637</v>
      </c>
      <c r="O501" s="20">
        <f t="shared" si="88"/>
        <v>0.4655128942351495</v>
      </c>
      <c r="P501" s="29">
        <f t="shared" si="89"/>
        <v>-0.4593095502041319</v>
      </c>
    </row>
    <row r="502" spans="1:16" ht="12.75">
      <c r="A502" s="16">
        <f>DATA!C508</f>
        <v>0</v>
      </c>
      <c r="B502" s="53">
        <f>DATA!D508</f>
        <v>0</v>
      </c>
      <c r="C502" s="53">
        <f>DATA!E508</f>
        <v>0</v>
      </c>
      <c r="D502" s="53">
        <f>DATA!F508</f>
        <v>0</v>
      </c>
      <c r="E502" s="53">
        <f>DATA!G508</f>
        <v>0</v>
      </c>
      <c r="F502" s="55">
        <f>DATA!H508</f>
        <v>0</v>
      </c>
      <c r="G502" s="102">
        <f t="shared" si="80"/>
        <v>0</v>
      </c>
      <c r="H502" s="102">
        <f t="shared" si="81"/>
        <v>0</v>
      </c>
      <c r="I502" s="18">
        <f t="shared" si="82"/>
        <v>0</v>
      </c>
      <c r="J502" s="18">
        <f t="shared" si="83"/>
        <v>0</v>
      </c>
      <c r="K502" s="19">
        <f t="shared" si="84"/>
        <v>0.005427926027140432</v>
      </c>
      <c r="L502" s="19">
        <f t="shared" si="85"/>
        <v>1</v>
      </c>
      <c r="M502" s="19">
        <f t="shared" si="86"/>
        <v>0.40732378245575585</v>
      </c>
      <c r="N502" s="20">
        <f t="shared" si="87"/>
        <v>0.005427926027140432</v>
      </c>
      <c r="O502" s="20">
        <f t="shared" si="88"/>
        <v>0.40732378245575585</v>
      </c>
      <c r="P502" s="29">
        <f t="shared" si="89"/>
        <v>-0.4018958564286154</v>
      </c>
    </row>
    <row r="503" spans="1:16" ht="12.75">
      <c r="A503" s="16">
        <f>DATA!C509</f>
        <v>0</v>
      </c>
      <c r="B503" s="53">
        <f>DATA!D509</f>
        <v>0</v>
      </c>
      <c r="C503" s="53">
        <f>DATA!E509</f>
        <v>0</v>
      </c>
      <c r="D503" s="53">
        <f>DATA!F509</f>
        <v>0</v>
      </c>
      <c r="E503" s="53">
        <f>DATA!G509</f>
        <v>0</v>
      </c>
      <c r="F503" s="55">
        <f>DATA!H509</f>
        <v>0</v>
      </c>
      <c r="G503" s="102">
        <f t="shared" si="80"/>
        <v>0</v>
      </c>
      <c r="H503" s="102">
        <f t="shared" si="81"/>
        <v>0</v>
      </c>
      <c r="I503" s="18">
        <f t="shared" si="82"/>
        <v>0</v>
      </c>
      <c r="J503" s="18">
        <f t="shared" si="83"/>
        <v>0</v>
      </c>
      <c r="K503" s="19">
        <f t="shared" si="84"/>
        <v>0.004749435273747878</v>
      </c>
      <c r="L503" s="19">
        <f t="shared" si="85"/>
        <v>1</v>
      </c>
      <c r="M503" s="19">
        <f t="shared" si="86"/>
        <v>0.35640830964878634</v>
      </c>
      <c r="N503" s="20">
        <f t="shared" si="87"/>
        <v>0.004749435273747878</v>
      </c>
      <c r="O503" s="20">
        <f t="shared" si="88"/>
        <v>0.35640830964878634</v>
      </c>
      <c r="P503" s="29">
        <f t="shared" si="89"/>
        <v>-0.35165887437503845</v>
      </c>
    </row>
    <row r="504" spans="1:16" ht="12.75">
      <c r="A504" s="16">
        <f>DATA!C510</f>
        <v>0</v>
      </c>
      <c r="B504" s="53">
        <f>DATA!D510</f>
        <v>0</v>
      </c>
      <c r="C504" s="53">
        <f>DATA!E510</f>
        <v>0</v>
      </c>
      <c r="D504" s="53">
        <f>DATA!F510</f>
        <v>0</v>
      </c>
      <c r="E504" s="53">
        <f>DATA!G510</f>
        <v>0</v>
      </c>
      <c r="F504" s="55">
        <f>DATA!H510</f>
        <v>0</v>
      </c>
      <c r="G504" s="102">
        <f t="shared" si="80"/>
        <v>0</v>
      </c>
      <c r="H504" s="102">
        <f t="shared" si="81"/>
        <v>0</v>
      </c>
      <c r="I504" s="18">
        <f t="shared" si="82"/>
        <v>0</v>
      </c>
      <c r="J504" s="18">
        <f t="shared" si="83"/>
        <v>0</v>
      </c>
      <c r="K504" s="19">
        <f t="shared" si="84"/>
        <v>0.004155755864529393</v>
      </c>
      <c r="L504" s="19">
        <f t="shared" si="85"/>
        <v>1</v>
      </c>
      <c r="M504" s="19">
        <f t="shared" si="86"/>
        <v>0.31185727094268806</v>
      </c>
      <c r="N504" s="20">
        <f t="shared" si="87"/>
        <v>0.004155755864529393</v>
      </c>
      <c r="O504" s="20">
        <f t="shared" si="88"/>
        <v>0.31185727094268806</v>
      </c>
      <c r="P504" s="29">
        <f t="shared" si="89"/>
        <v>-0.3077015150781587</v>
      </c>
    </row>
    <row r="505" spans="1:16" ht="12.75">
      <c r="A505" s="16">
        <f>DATA!C511</f>
        <v>0</v>
      </c>
      <c r="B505" s="53">
        <f>DATA!D511</f>
        <v>0</v>
      </c>
      <c r="C505" s="53">
        <f>DATA!E511</f>
        <v>0</v>
      </c>
      <c r="D505" s="53">
        <f>DATA!F511</f>
        <v>0</v>
      </c>
      <c r="E505" s="53">
        <f>DATA!G511</f>
        <v>0</v>
      </c>
      <c r="F505" s="55">
        <f>DATA!H511</f>
        <v>0</v>
      </c>
      <c r="G505" s="102">
        <f t="shared" si="80"/>
        <v>0</v>
      </c>
      <c r="H505" s="102">
        <f t="shared" si="81"/>
        <v>0</v>
      </c>
      <c r="I505" s="18">
        <f t="shared" si="82"/>
        <v>0</v>
      </c>
      <c r="J505" s="18">
        <f t="shared" si="83"/>
        <v>0</v>
      </c>
      <c r="K505" s="19">
        <f t="shared" si="84"/>
        <v>0.003636286381463219</v>
      </c>
      <c r="L505" s="19">
        <f t="shared" si="85"/>
        <v>1</v>
      </c>
      <c r="M505" s="19">
        <f t="shared" si="86"/>
        <v>0.27287511207485204</v>
      </c>
      <c r="N505" s="20">
        <f t="shared" si="87"/>
        <v>0.003636286381463219</v>
      </c>
      <c r="O505" s="20">
        <f t="shared" si="88"/>
        <v>0.27287511207485204</v>
      </c>
      <c r="P505" s="29">
        <f t="shared" si="89"/>
        <v>-0.2692388256933888</v>
      </c>
    </row>
    <row r="506" spans="1:16" ht="12.75">
      <c r="A506" s="16">
        <f>DATA!C512</f>
        <v>0</v>
      </c>
      <c r="B506" s="53">
        <f>DATA!D512</f>
        <v>0</v>
      </c>
      <c r="C506" s="53">
        <f>DATA!E512</f>
        <v>0</v>
      </c>
      <c r="D506" s="53">
        <f>DATA!F512</f>
        <v>0</v>
      </c>
      <c r="E506" s="53">
        <f>DATA!G512</f>
        <v>0</v>
      </c>
      <c r="F506" s="55">
        <f>DATA!H512</f>
        <v>0</v>
      </c>
      <c r="G506" s="102">
        <f t="shared" si="80"/>
        <v>0</v>
      </c>
      <c r="H506" s="102">
        <f t="shared" si="81"/>
        <v>0</v>
      </c>
      <c r="I506" s="18">
        <f t="shared" si="82"/>
        <v>0</v>
      </c>
      <c r="J506" s="18">
        <f t="shared" si="83"/>
        <v>0</v>
      </c>
      <c r="K506" s="19">
        <f t="shared" si="84"/>
        <v>0.0031817505837803167</v>
      </c>
      <c r="L506" s="19">
        <f t="shared" si="85"/>
        <v>1</v>
      </c>
      <c r="M506" s="19">
        <f t="shared" si="86"/>
        <v>0.23876572306549554</v>
      </c>
      <c r="N506" s="20">
        <f t="shared" si="87"/>
        <v>0.0031817505837803167</v>
      </c>
      <c r="O506" s="20">
        <f t="shared" si="88"/>
        <v>0.23876572306549554</v>
      </c>
      <c r="P506" s="29">
        <f t="shared" si="89"/>
        <v>-0.23558397248171523</v>
      </c>
    </row>
    <row r="507" spans="1:16" ht="12.75">
      <c r="A507" s="16">
        <f>DATA!C513</f>
        <v>0</v>
      </c>
      <c r="B507" s="53">
        <f>DATA!D513</f>
        <v>0</v>
      </c>
      <c r="C507" s="53">
        <f>DATA!E513</f>
        <v>0</v>
      </c>
      <c r="D507" s="53">
        <f>DATA!F513</f>
        <v>0</v>
      </c>
      <c r="E507" s="53">
        <f>DATA!G513</f>
        <v>0</v>
      </c>
      <c r="F507" s="55">
        <f>DATA!H513</f>
        <v>0</v>
      </c>
      <c r="G507" s="102">
        <f t="shared" si="80"/>
        <v>0</v>
      </c>
      <c r="H507" s="102">
        <f t="shared" si="81"/>
        <v>0</v>
      </c>
      <c r="I507" s="18">
        <f t="shared" si="82"/>
        <v>0</v>
      </c>
      <c r="J507" s="18">
        <f t="shared" si="83"/>
        <v>0</v>
      </c>
      <c r="K507" s="19">
        <f t="shared" si="84"/>
        <v>0.002784031760807777</v>
      </c>
      <c r="L507" s="19">
        <f t="shared" si="85"/>
        <v>1</v>
      </c>
      <c r="M507" s="19">
        <f t="shared" si="86"/>
        <v>0.2089200076823086</v>
      </c>
      <c r="N507" s="20">
        <f t="shared" si="87"/>
        <v>0.002784031760807777</v>
      </c>
      <c r="O507" s="20">
        <f t="shared" si="88"/>
        <v>0.2089200076823086</v>
      </c>
      <c r="P507" s="29">
        <f t="shared" si="89"/>
        <v>-0.20613597592150082</v>
      </c>
    </row>
    <row r="508" spans="1:16" ht="12.75">
      <c r="A508" s="16">
        <f>DATA!C514</f>
        <v>0</v>
      </c>
      <c r="B508" s="53">
        <f>DATA!D514</f>
        <v>0</v>
      </c>
      <c r="C508" s="53">
        <f>DATA!E514</f>
        <v>0</v>
      </c>
      <c r="D508" s="53">
        <f>DATA!F514</f>
        <v>0</v>
      </c>
      <c r="E508" s="53">
        <f>DATA!G514</f>
        <v>0</v>
      </c>
      <c r="F508" s="55">
        <f>DATA!H514</f>
        <v>0</v>
      </c>
      <c r="G508" s="102">
        <f t="shared" si="80"/>
        <v>0</v>
      </c>
      <c r="H508" s="102">
        <f t="shared" si="81"/>
        <v>0</v>
      </c>
      <c r="I508" s="18">
        <f t="shared" si="82"/>
        <v>0</v>
      </c>
      <c r="J508" s="18">
        <f t="shared" si="83"/>
        <v>0</v>
      </c>
      <c r="K508" s="19">
        <f t="shared" si="84"/>
        <v>0.002436027790706805</v>
      </c>
      <c r="L508" s="19">
        <f t="shared" si="85"/>
        <v>1</v>
      </c>
      <c r="M508" s="19">
        <f t="shared" si="86"/>
        <v>0.18280500672202002</v>
      </c>
      <c r="N508" s="20">
        <f t="shared" si="87"/>
        <v>0.002436027790706805</v>
      </c>
      <c r="O508" s="20">
        <f t="shared" si="88"/>
        <v>0.18280500672202002</v>
      </c>
      <c r="P508" s="29">
        <f t="shared" si="89"/>
        <v>-0.1803689789313132</v>
      </c>
    </row>
    <row r="509" spans="1:16" ht="12.75">
      <c r="A509" s="16">
        <f>DATA!C515</f>
        <v>0</v>
      </c>
      <c r="B509" s="53">
        <f>DATA!D515</f>
        <v>0</v>
      </c>
      <c r="C509" s="53">
        <f>DATA!E515</f>
        <v>0</v>
      </c>
      <c r="D509" s="53">
        <f>DATA!F515</f>
        <v>0</v>
      </c>
      <c r="E509" s="53">
        <f>DATA!G515</f>
        <v>0</v>
      </c>
      <c r="F509" s="55">
        <f>DATA!H515</f>
        <v>0</v>
      </c>
      <c r="G509" s="102">
        <f t="shared" si="80"/>
        <v>0</v>
      </c>
      <c r="H509" s="102">
        <f t="shared" si="81"/>
        <v>0</v>
      </c>
      <c r="I509" s="18">
        <f t="shared" si="82"/>
        <v>0</v>
      </c>
      <c r="J509" s="18">
        <f t="shared" si="83"/>
        <v>0</v>
      </c>
      <c r="K509" s="19">
        <f t="shared" si="84"/>
        <v>0.0021315243168684543</v>
      </c>
      <c r="L509" s="19">
        <f t="shared" si="85"/>
        <v>1</v>
      </c>
      <c r="M509" s="19">
        <f t="shared" si="86"/>
        <v>0.15995438088176753</v>
      </c>
      <c r="N509" s="20">
        <f t="shared" si="87"/>
        <v>0.0021315243168684543</v>
      </c>
      <c r="O509" s="20">
        <f t="shared" si="88"/>
        <v>0.15995438088176753</v>
      </c>
      <c r="P509" s="29">
        <f t="shared" si="89"/>
        <v>-0.15782285656489908</v>
      </c>
    </row>
    <row r="510" spans="1:16" ht="12.75">
      <c r="A510" s="16">
        <f>DATA!C516</f>
        <v>0</v>
      </c>
      <c r="B510" s="53">
        <f>DATA!D516</f>
        <v>0</v>
      </c>
      <c r="C510" s="53">
        <f>DATA!E516</f>
        <v>0</v>
      </c>
      <c r="D510" s="53">
        <f>DATA!F516</f>
        <v>0</v>
      </c>
      <c r="E510" s="53">
        <f>DATA!G516</f>
        <v>0</v>
      </c>
      <c r="F510" s="55">
        <f>DATA!H516</f>
        <v>0</v>
      </c>
      <c r="G510" s="102">
        <f aca="true" t="shared" si="90" ref="G510:G523">C510-C509</f>
        <v>0</v>
      </c>
      <c r="H510" s="102">
        <f aca="true" t="shared" si="91" ref="H510:H523">D509-D510</f>
        <v>0</v>
      </c>
      <c r="I510" s="18">
        <f aca="true" t="shared" si="92" ref="I510:I523">MAX(IF(G510&gt;=H510,G510,0),0)</f>
        <v>0</v>
      </c>
      <c r="J510" s="18">
        <f aca="true" t="shared" si="93" ref="J510:J523">MAX(IF(H510&gt;G510,H510,0),0)</f>
        <v>0</v>
      </c>
      <c r="K510" s="19">
        <f aca="true" t="shared" si="94" ref="K510:K523">$AE$25*K509+(1-$AE$25)*$I510*IF($AE$7="yes",$F509,1)</f>
        <v>0.0018650837772598975</v>
      </c>
      <c r="L510" s="19">
        <f aca="true" t="shared" si="95" ref="L510:L523">IF($AE$7="yes",$AE$25*L509+(1-$AE$25)*$F510,1)</f>
        <v>1</v>
      </c>
      <c r="M510" s="19">
        <f aca="true" t="shared" si="96" ref="M510:M523">$AE$25*M509+(1-$AE$25)*$J510*IF($AE$7="yes",$F509,1)</f>
        <v>0.13996008327154658</v>
      </c>
      <c r="N510" s="20">
        <f aca="true" t="shared" si="97" ref="N510:N523">K510/L510</f>
        <v>0.0018650837772598975</v>
      </c>
      <c r="O510" s="20">
        <f aca="true" t="shared" si="98" ref="O510:O523">M510/L510</f>
        <v>0.13996008327154658</v>
      </c>
      <c r="P510" s="29">
        <f aca="true" t="shared" si="99" ref="P510:P523">N510-O510</f>
        <v>-0.1380949994942867</v>
      </c>
    </row>
    <row r="511" spans="1:16" ht="12.75">
      <c r="A511" s="16">
        <f>DATA!C517</f>
        <v>0</v>
      </c>
      <c r="B511" s="53">
        <f>DATA!D517</f>
        <v>0</v>
      </c>
      <c r="C511" s="53">
        <f>DATA!E517</f>
        <v>0</v>
      </c>
      <c r="D511" s="53">
        <f>DATA!F517</f>
        <v>0</v>
      </c>
      <c r="E511" s="53">
        <f>DATA!G517</f>
        <v>0</v>
      </c>
      <c r="F511" s="55">
        <f>DATA!H517</f>
        <v>0</v>
      </c>
      <c r="G511" s="102">
        <f t="shared" si="90"/>
        <v>0</v>
      </c>
      <c r="H511" s="102">
        <f t="shared" si="91"/>
        <v>0</v>
      </c>
      <c r="I511" s="18">
        <f t="shared" si="92"/>
        <v>0</v>
      </c>
      <c r="J511" s="18">
        <f t="shared" si="93"/>
        <v>0</v>
      </c>
      <c r="K511" s="19">
        <f t="shared" si="94"/>
        <v>0.0016319483051024104</v>
      </c>
      <c r="L511" s="19">
        <f t="shared" si="95"/>
        <v>1</v>
      </c>
      <c r="M511" s="19">
        <f t="shared" si="96"/>
        <v>0.12246507286260325</v>
      </c>
      <c r="N511" s="20">
        <f t="shared" si="97"/>
        <v>0.0016319483051024104</v>
      </c>
      <c r="O511" s="20">
        <f t="shared" si="98"/>
        <v>0.12246507286260325</v>
      </c>
      <c r="P511" s="29">
        <f t="shared" si="99"/>
        <v>-0.12083312455750084</v>
      </c>
    </row>
    <row r="512" spans="1:16" ht="12.75">
      <c r="A512" s="16">
        <f>DATA!C518</f>
        <v>0</v>
      </c>
      <c r="B512" s="53">
        <f>DATA!D518</f>
        <v>0</v>
      </c>
      <c r="C512" s="53">
        <f>DATA!E518</f>
        <v>0</v>
      </c>
      <c r="D512" s="53">
        <f>DATA!F518</f>
        <v>0</v>
      </c>
      <c r="E512" s="53">
        <f>DATA!G518</f>
        <v>0</v>
      </c>
      <c r="F512" s="55">
        <f>DATA!H518</f>
        <v>0</v>
      </c>
      <c r="G512" s="102">
        <f t="shared" si="90"/>
        <v>0</v>
      </c>
      <c r="H512" s="102">
        <f t="shared" si="91"/>
        <v>0</v>
      </c>
      <c r="I512" s="18">
        <f t="shared" si="92"/>
        <v>0</v>
      </c>
      <c r="J512" s="18">
        <f t="shared" si="93"/>
        <v>0</v>
      </c>
      <c r="K512" s="19">
        <f t="shared" si="94"/>
        <v>0.0014279547669646092</v>
      </c>
      <c r="L512" s="19">
        <f t="shared" si="95"/>
        <v>1</v>
      </c>
      <c r="M512" s="19">
        <f t="shared" si="96"/>
        <v>0.10715693875477784</v>
      </c>
      <c r="N512" s="20">
        <f t="shared" si="97"/>
        <v>0.0014279547669646092</v>
      </c>
      <c r="O512" s="20">
        <f t="shared" si="98"/>
        <v>0.10715693875477784</v>
      </c>
      <c r="P512" s="29">
        <f t="shared" si="99"/>
        <v>-0.10572898398781323</v>
      </c>
    </row>
    <row r="513" spans="1:16" ht="12.75">
      <c r="A513" s="16">
        <f>DATA!C519</f>
        <v>0</v>
      </c>
      <c r="B513" s="53">
        <f>DATA!D519</f>
        <v>0</v>
      </c>
      <c r="C513" s="53">
        <f>DATA!E519</f>
        <v>0</v>
      </c>
      <c r="D513" s="53">
        <f>DATA!F519</f>
        <v>0</v>
      </c>
      <c r="E513" s="53">
        <f>DATA!G519</f>
        <v>0</v>
      </c>
      <c r="F513" s="55">
        <f>DATA!H519</f>
        <v>0</v>
      </c>
      <c r="G513" s="102">
        <f t="shared" si="90"/>
        <v>0</v>
      </c>
      <c r="H513" s="102">
        <f t="shared" si="91"/>
        <v>0</v>
      </c>
      <c r="I513" s="18">
        <f t="shared" si="92"/>
        <v>0</v>
      </c>
      <c r="J513" s="18">
        <f t="shared" si="93"/>
        <v>0</v>
      </c>
      <c r="K513" s="19">
        <f t="shared" si="94"/>
        <v>0.001249460421094033</v>
      </c>
      <c r="L513" s="19">
        <f t="shared" si="95"/>
        <v>1</v>
      </c>
      <c r="M513" s="19">
        <f t="shared" si="96"/>
        <v>0.09376232141043062</v>
      </c>
      <c r="N513" s="20">
        <f t="shared" si="97"/>
        <v>0.001249460421094033</v>
      </c>
      <c r="O513" s="20">
        <f t="shared" si="98"/>
        <v>0.09376232141043062</v>
      </c>
      <c r="P513" s="29">
        <f t="shared" si="99"/>
        <v>-0.09251286098933659</v>
      </c>
    </row>
    <row r="514" spans="1:16" ht="12.75">
      <c r="A514" s="16">
        <f>DATA!C520</f>
        <v>0</v>
      </c>
      <c r="B514" s="53">
        <f>DATA!D520</f>
        <v>0</v>
      </c>
      <c r="C514" s="53">
        <f>DATA!E520</f>
        <v>0</v>
      </c>
      <c r="D514" s="53">
        <f>DATA!F520</f>
        <v>0</v>
      </c>
      <c r="E514" s="53">
        <f>DATA!G520</f>
        <v>0</v>
      </c>
      <c r="F514" s="55">
        <f>DATA!H520</f>
        <v>0</v>
      </c>
      <c r="G514" s="102">
        <f t="shared" si="90"/>
        <v>0</v>
      </c>
      <c r="H514" s="102">
        <f t="shared" si="91"/>
        <v>0</v>
      </c>
      <c r="I514" s="18">
        <f t="shared" si="92"/>
        <v>0</v>
      </c>
      <c r="J514" s="18">
        <f t="shared" si="93"/>
        <v>0</v>
      </c>
      <c r="K514" s="19">
        <f t="shared" si="94"/>
        <v>0.0010932778684572789</v>
      </c>
      <c r="L514" s="19">
        <f t="shared" si="95"/>
        <v>1</v>
      </c>
      <c r="M514" s="19">
        <f t="shared" si="96"/>
        <v>0.08204203123412679</v>
      </c>
      <c r="N514" s="20">
        <f t="shared" si="97"/>
        <v>0.0010932778684572789</v>
      </c>
      <c r="O514" s="20">
        <f t="shared" si="98"/>
        <v>0.08204203123412679</v>
      </c>
      <c r="P514" s="29">
        <f t="shared" si="99"/>
        <v>-0.0809487533656695</v>
      </c>
    </row>
    <row r="515" spans="1:16" ht="12.75">
      <c r="A515" s="16">
        <f>DATA!C521</f>
        <v>0</v>
      </c>
      <c r="B515" s="53">
        <f>DATA!D521</f>
        <v>0</v>
      </c>
      <c r="C515" s="53">
        <f>DATA!E521</f>
        <v>0</v>
      </c>
      <c r="D515" s="53">
        <f>DATA!F521</f>
        <v>0</v>
      </c>
      <c r="E515" s="53">
        <f>DATA!G521</f>
        <v>0</v>
      </c>
      <c r="F515" s="55">
        <f>DATA!H521</f>
        <v>0</v>
      </c>
      <c r="G515" s="102">
        <f t="shared" si="90"/>
        <v>0</v>
      </c>
      <c r="H515" s="102">
        <f t="shared" si="91"/>
        <v>0</v>
      </c>
      <c r="I515" s="18">
        <f t="shared" si="92"/>
        <v>0</v>
      </c>
      <c r="J515" s="18">
        <f t="shared" si="93"/>
        <v>0</v>
      </c>
      <c r="K515" s="19">
        <f t="shared" si="94"/>
        <v>0.0009566181349001191</v>
      </c>
      <c r="L515" s="19">
        <f t="shared" si="95"/>
        <v>1</v>
      </c>
      <c r="M515" s="19">
        <f t="shared" si="96"/>
        <v>0.07178677732986094</v>
      </c>
      <c r="N515" s="20">
        <f t="shared" si="97"/>
        <v>0.0009566181349001191</v>
      </c>
      <c r="O515" s="20">
        <f t="shared" si="98"/>
        <v>0.07178677732986094</v>
      </c>
      <c r="P515" s="29">
        <f t="shared" si="99"/>
        <v>-0.07083015919496082</v>
      </c>
    </row>
    <row r="516" spans="1:16" ht="12.75">
      <c r="A516" s="16">
        <f>DATA!C522</f>
        <v>0</v>
      </c>
      <c r="B516" s="53">
        <f>DATA!D522</f>
        <v>0</v>
      </c>
      <c r="C516" s="53">
        <f>DATA!E522</f>
        <v>0</v>
      </c>
      <c r="D516" s="53">
        <f>DATA!F522</f>
        <v>0</v>
      </c>
      <c r="E516" s="53">
        <f>DATA!G522</f>
        <v>0</v>
      </c>
      <c r="F516" s="55">
        <f>DATA!H522</f>
        <v>0</v>
      </c>
      <c r="G516" s="102">
        <f t="shared" si="90"/>
        <v>0</v>
      </c>
      <c r="H516" s="102">
        <f t="shared" si="91"/>
        <v>0</v>
      </c>
      <c r="I516" s="18">
        <f t="shared" si="92"/>
        <v>0</v>
      </c>
      <c r="J516" s="18">
        <f t="shared" si="93"/>
        <v>0</v>
      </c>
      <c r="K516" s="19">
        <f t="shared" si="94"/>
        <v>0.0008370408680376042</v>
      </c>
      <c r="L516" s="19">
        <f t="shared" si="95"/>
        <v>1</v>
      </c>
      <c r="M516" s="19">
        <f t="shared" si="96"/>
        <v>0.06281343016362832</v>
      </c>
      <c r="N516" s="20">
        <f t="shared" si="97"/>
        <v>0.0008370408680376042</v>
      </c>
      <c r="O516" s="20">
        <f t="shared" si="98"/>
        <v>0.06281343016362832</v>
      </c>
      <c r="P516" s="29">
        <f t="shared" si="99"/>
        <v>-0.06197638929559072</v>
      </c>
    </row>
    <row r="517" spans="1:16" ht="12.75">
      <c r="A517" s="16">
        <f>DATA!C523</f>
        <v>0</v>
      </c>
      <c r="B517" s="53">
        <f>DATA!D523</f>
        <v>0</v>
      </c>
      <c r="C517" s="53">
        <f>DATA!E523</f>
        <v>0</v>
      </c>
      <c r="D517" s="53">
        <f>DATA!F523</f>
        <v>0</v>
      </c>
      <c r="E517" s="53">
        <f>DATA!G523</f>
        <v>0</v>
      </c>
      <c r="F517" s="55">
        <f>DATA!H523</f>
        <v>0</v>
      </c>
      <c r="G517" s="102">
        <f t="shared" si="90"/>
        <v>0</v>
      </c>
      <c r="H517" s="102">
        <f t="shared" si="91"/>
        <v>0</v>
      </c>
      <c r="I517" s="18">
        <f t="shared" si="92"/>
        <v>0</v>
      </c>
      <c r="J517" s="18">
        <f t="shared" si="93"/>
        <v>0</v>
      </c>
      <c r="K517" s="19">
        <f t="shared" si="94"/>
        <v>0.0007324107595329037</v>
      </c>
      <c r="L517" s="19">
        <f t="shared" si="95"/>
        <v>1</v>
      </c>
      <c r="M517" s="19">
        <f t="shared" si="96"/>
        <v>0.05496175139317478</v>
      </c>
      <c r="N517" s="20">
        <f t="shared" si="97"/>
        <v>0.0007324107595329037</v>
      </c>
      <c r="O517" s="20">
        <f t="shared" si="98"/>
        <v>0.05496175139317478</v>
      </c>
      <c r="P517" s="29">
        <f t="shared" si="99"/>
        <v>-0.054229340633641876</v>
      </c>
    </row>
    <row r="518" spans="1:16" ht="12.75">
      <c r="A518" s="16">
        <f>DATA!C524</f>
        <v>0</v>
      </c>
      <c r="B518" s="53">
        <f>DATA!D524</f>
        <v>0</v>
      </c>
      <c r="C518" s="53">
        <f>DATA!E524</f>
        <v>0</v>
      </c>
      <c r="D518" s="53">
        <f>DATA!F524</f>
        <v>0</v>
      </c>
      <c r="E518" s="53">
        <f>DATA!G524</f>
        <v>0</v>
      </c>
      <c r="F518" s="55">
        <f>DATA!H524</f>
        <v>0</v>
      </c>
      <c r="G518" s="102">
        <f t="shared" si="90"/>
        <v>0</v>
      </c>
      <c r="H518" s="102">
        <f t="shared" si="91"/>
        <v>0</v>
      </c>
      <c r="I518" s="18">
        <f t="shared" si="92"/>
        <v>0</v>
      </c>
      <c r="J518" s="18">
        <f t="shared" si="93"/>
        <v>0</v>
      </c>
      <c r="K518" s="19">
        <f t="shared" si="94"/>
        <v>0.0006408594145912907</v>
      </c>
      <c r="L518" s="19">
        <f t="shared" si="95"/>
        <v>1</v>
      </c>
      <c r="M518" s="19">
        <f t="shared" si="96"/>
        <v>0.048091532469027934</v>
      </c>
      <c r="N518" s="20">
        <f t="shared" si="97"/>
        <v>0.0006408594145912907</v>
      </c>
      <c r="O518" s="20">
        <f t="shared" si="98"/>
        <v>0.048091532469027934</v>
      </c>
      <c r="P518" s="29">
        <f t="shared" si="99"/>
        <v>-0.04745067305443664</v>
      </c>
    </row>
    <row r="519" spans="1:16" ht="12.75">
      <c r="A519" s="16">
        <f>DATA!C525</f>
        <v>0</v>
      </c>
      <c r="B519" s="53">
        <f>DATA!D525</f>
        <v>0</v>
      </c>
      <c r="C519" s="53">
        <f>DATA!E525</f>
        <v>0</v>
      </c>
      <c r="D519" s="53">
        <f>DATA!F525</f>
        <v>0</v>
      </c>
      <c r="E519" s="53">
        <f>DATA!G525</f>
        <v>0</v>
      </c>
      <c r="F519" s="55">
        <f>DATA!H525</f>
        <v>0</v>
      </c>
      <c r="G519" s="102">
        <f t="shared" si="90"/>
        <v>0</v>
      </c>
      <c r="H519" s="102">
        <f t="shared" si="91"/>
        <v>0</v>
      </c>
      <c r="I519" s="18">
        <f t="shared" si="92"/>
        <v>0</v>
      </c>
      <c r="J519" s="18">
        <f t="shared" si="93"/>
        <v>0</v>
      </c>
      <c r="K519" s="19">
        <f t="shared" si="94"/>
        <v>0.0005607519877673793</v>
      </c>
      <c r="L519" s="19">
        <f t="shared" si="95"/>
        <v>1</v>
      </c>
      <c r="M519" s="19">
        <f t="shared" si="96"/>
        <v>0.042080090910399444</v>
      </c>
      <c r="N519" s="20">
        <f t="shared" si="97"/>
        <v>0.0005607519877673793</v>
      </c>
      <c r="O519" s="20">
        <f t="shared" si="98"/>
        <v>0.042080090910399444</v>
      </c>
      <c r="P519" s="29">
        <f t="shared" si="99"/>
        <v>-0.041519338922632064</v>
      </c>
    </row>
    <row r="520" spans="1:16" ht="12.75">
      <c r="A520" s="16">
        <f>DATA!C526</f>
        <v>0</v>
      </c>
      <c r="B520" s="53">
        <f>DATA!D526</f>
        <v>0</v>
      </c>
      <c r="C520" s="53">
        <f>DATA!E526</f>
        <v>0</v>
      </c>
      <c r="D520" s="53">
        <f>DATA!F526</f>
        <v>0</v>
      </c>
      <c r="E520" s="53">
        <f>DATA!G526</f>
        <v>0</v>
      </c>
      <c r="F520" s="55">
        <f>DATA!H526</f>
        <v>0</v>
      </c>
      <c r="G520" s="102">
        <f t="shared" si="90"/>
        <v>0</v>
      </c>
      <c r="H520" s="102">
        <f t="shared" si="91"/>
        <v>0</v>
      </c>
      <c r="I520" s="18">
        <f t="shared" si="92"/>
        <v>0</v>
      </c>
      <c r="J520" s="18">
        <f t="shared" si="93"/>
        <v>0</v>
      </c>
      <c r="K520" s="19">
        <f t="shared" si="94"/>
        <v>0.000490657989296457</v>
      </c>
      <c r="L520" s="19">
        <f t="shared" si="95"/>
        <v>1</v>
      </c>
      <c r="M520" s="19">
        <f t="shared" si="96"/>
        <v>0.036820079546599514</v>
      </c>
      <c r="N520" s="20">
        <f t="shared" si="97"/>
        <v>0.000490657989296457</v>
      </c>
      <c r="O520" s="20">
        <f t="shared" si="98"/>
        <v>0.036820079546599514</v>
      </c>
      <c r="P520" s="29">
        <f t="shared" si="99"/>
        <v>-0.03632942155730306</v>
      </c>
    </row>
    <row r="521" spans="1:16" ht="12.75">
      <c r="A521" s="16">
        <f>DATA!C527</f>
        <v>0</v>
      </c>
      <c r="B521" s="53">
        <f>DATA!D527</f>
        <v>0</v>
      </c>
      <c r="C521" s="53">
        <f>DATA!E527</f>
        <v>0</v>
      </c>
      <c r="D521" s="53">
        <f>DATA!F527</f>
        <v>0</v>
      </c>
      <c r="E521" s="53">
        <f>DATA!G527</f>
        <v>0</v>
      </c>
      <c r="F521" s="55">
        <f>DATA!H527</f>
        <v>0</v>
      </c>
      <c r="G521" s="102">
        <f t="shared" si="90"/>
        <v>0</v>
      </c>
      <c r="H521" s="102">
        <f t="shared" si="91"/>
        <v>0</v>
      </c>
      <c r="I521" s="18">
        <f t="shared" si="92"/>
        <v>0</v>
      </c>
      <c r="J521" s="18">
        <f t="shared" si="93"/>
        <v>0</v>
      </c>
      <c r="K521" s="19">
        <f t="shared" si="94"/>
        <v>0.0004293257406343998</v>
      </c>
      <c r="L521" s="19">
        <f t="shared" si="95"/>
        <v>1</v>
      </c>
      <c r="M521" s="19">
        <f t="shared" si="96"/>
        <v>0.03221756960327458</v>
      </c>
      <c r="N521" s="20">
        <f t="shared" si="97"/>
        <v>0.0004293257406343998</v>
      </c>
      <c r="O521" s="20">
        <f t="shared" si="98"/>
        <v>0.03221756960327458</v>
      </c>
      <c r="P521" s="29">
        <f t="shared" si="99"/>
        <v>-0.031788243862640175</v>
      </c>
    </row>
    <row r="522" spans="1:16" ht="12.75">
      <c r="A522" s="16">
        <f>DATA!C528</f>
        <v>0</v>
      </c>
      <c r="B522" s="53">
        <f>DATA!D528</f>
        <v>0</v>
      </c>
      <c r="C522" s="53">
        <f>DATA!E528</f>
        <v>0</v>
      </c>
      <c r="D522" s="53">
        <f>DATA!F528</f>
        <v>0</v>
      </c>
      <c r="E522" s="53">
        <f>DATA!G528</f>
        <v>0</v>
      </c>
      <c r="F522" s="55">
        <f>DATA!H528</f>
        <v>0</v>
      </c>
      <c r="G522" s="102">
        <f t="shared" si="90"/>
        <v>0</v>
      </c>
      <c r="H522" s="102">
        <f t="shared" si="91"/>
        <v>0</v>
      </c>
      <c r="I522" s="18">
        <f t="shared" si="92"/>
        <v>0</v>
      </c>
      <c r="J522" s="18">
        <f t="shared" si="93"/>
        <v>0</v>
      </c>
      <c r="K522" s="19">
        <f t="shared" si="94"/>
        <v>0.00037566002305509987</v>
      </c>
      <c r="L522" s="19">
        <f t="shared" si="95"/>
        <v>1</v>
      </c>
      <c r="M522" s="19">
        <f t="shared" si="96"/>
        <v>0.028190373402865256</v>
      </c>
      <c r="N522" s="20">
        <f t="shared" si="97"/>
        <v>0.00037566002305509987</v>
      </c>
      <c r="O522" s="20">
        <f t="shared" si="98"/>
        <v>0.028190373402865256</v>
      </c>
      <c r="P522" s="29">
        <f t="shared" si="99"/>
        <v>-0.027814713379810157</v>
      </c>
    </row>
    <row r="523" spans="1:16" ht="12.75">
      <c r="A523" s="16">
        <f>DATA!C529</f>
        <v>0</v>
      </c>
      <c r="B523" s="53">
        <f>DATA!D529</f>
        <v>0</v>
      </c>
      <c r="C523" s="53">
        <f>DATA!E529</f>
        <v>0</v>
      </c>
      <c r="D523" s="53">
        <f>DATA!F529</f>
        <v>0</v>
      </c>
      <c r="E523" s="53">
        <f>DATA!G529</f>
        <v>0</v>
      </c>
      <c r="F523" s="55">
        <f>DATA!H529</f>
        <v>0</v>
      </c>
      <c r="G523" s="102">
        <f t="shared" si="90"/>
        <v>0</v>
      </c>
      <c r="H523" s="102">
        <f t="shared" si="91"/>
        <v>0</v>
      </c>
      <c r="I523" s="18">
        <f t="shared" si="92"/>
        <v>0</v>
      </c>
      <c r="J523" s="18">
        <f t="shared" si="93"/>
        <v>0</v>
      </c>
      <c r="K523" s="19">
        <f t="shared" si="94"/>
        <v>0.0003287025201732124</v>
      </c>
      <c r="L523" s="19">
        <f t="shared" si="95"/>
        <v>1</v>
      </c>
      <c r="M523" s="19">
        <f t="shared" si="96"/>
        <v>0.0246665767275071</v>
      </c>
      <c r="N523" s="20">
        <f t="shared" si="97"/>
        <v>0.0003287025201732124</v>
      </c>
      <c r="O523" s="20">
        <f t="shared" si="98"/>
        <v>0.0246665767275071</v>
      </c>
      <c r="P523" s="29">
        <f t="shared" si="99"/>
        <v>-0.024337874207333885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N519"/>
  <sheetViews>
    <sheetView workbookViewId="0" topLeftCell="X1">
      <selection activeCell="AC1" sqref="AC1"/>
    </sheetView>
  </sheetViews>
  <sheetFormatPr defaultColWidth="9.140625" defaultRowHeight="12.75"/>
  <cols>
    <col min="1" max="1" width="7.140625" style="47" customWidth="1"/>
    <col min="2" max="2" width="5.140625" style="47" customWidth="1"/>
    <col min="3" max="3" width="5.8515625" style="47" customWidth="1"/>
    <col min="4" max="4" width="4.8515625" style="47" customWidth="1"/>
    <col min="5" max="5" width="4.57421875" style="47" customWidth="1"/>
    <col min="6" max="6" width="8.421875" style="56" customWidth="1"/>
    <col min="7" max="7" width="8.57421875" style="79" customWidth="1"/>
    <col min="8" max="8" width="6.57421875" style="79" customWidth="1"/>
    <col min="9" max="9" width="6.140625" style="47" customWidth="1"/>
    <col min="10" max="10" width="0.85546875" style="47" customWidth="1"/>
    <col min="11" max="11" width="8.57421875" style="79" customWidth="1"/>
    <col min="12" max="12" width="6.57421875" style="79" customWidth="1"/>
    <col min="13" max="13" width="6.140625" style="47" customWidth="1"/>
    <col min="14" max="14" width="7.8515625" style="86" customWidth="1"/>
    <col min="15" max="15" width="6.00390625" style="47" customWidth="1"/>
    <col min="16" max="16" width="0.85546875" style="47" customWidth="1"/>
    <col min="17" max="17" width="5.140625" style="47" customWidth="1"/>
    <col min="18" max="18" width="6.8515625" style="47" customWidth="1"/>
    <col min="19" max="19" width="8.421875" style="47" customWidth="1"/>
    <col min="20" max="20" width="1.8515625" style="0" customWidth="1"/>
    <col min="21" max="22" width="6.57421875" style="84" customWidth="1"/>
    <col min="23" max="24" width="6.8515625" style="47" customWidth="1"/>
    <col min="25" max="25" width="3.421875" style="28" customWidth="1"/>
    <col min="26" max="26" width="13.8515625" style="28" customWidth="1"/>
    <col min="27" max="27" width="7.8515625" style="28" customWidth="1"/>
    <col min="28" max="28" width="11.00390625" style="28" customWidth="1"/>
    <col min="29" max="30" width="9.140625" style="28" customWidth="1"/>
    <col min="31" max="31" width="6.28125" style="28" customWidth="1"/>
    <col min="32" max="32" width="8.421875" style="92" customWidth="1"/>
    <col min="33" max="33" width="8.00390625" style="92" customWidth="1"/>
    <col min="34" max="34" width="0.85546875" style="28" customWidth="1"/>
    <col min="35" max="35" width="6.8515625" style="47" customWidth="1"/>
    <col min="36" max="37" width="9.140625" style="28" customWidth="1"/>
    <col min="38" max="38" width="10.140625" style="28" customWidth="1"/>
    <col min="39" max="39" width="9.140625" style="28" customWidth="1"/>
    <col min="40" max="40" width="12.7109375" style="28" customWidth="1"/>
    <col min="41" max="16384" width="9.140625" style="28" customWidth="1"/>
  </cols>
  <sheetData>
    <row r="1" spans="1:40" ht="12.75">
      <c r="A1" s="16" t="s">
        <v>32</v>
      </c>
      <c r="B1" s="17" t="s">
        <v>33</v>
      </c>
      <c r="C1" s="17" t="s">
        <v>34</v>
      </c>
      <c r="D1" s="17" t="s">
        <v>35</v>
      </c>
      <c r="E1" s="17" t="s">
        <v>36</v>
      </c>
      <c r="F1" s="54" t="s">
        <v>37</v>
      </c>
      <c r="G1" s="19" t="str">
        <f>"NUM("&amp;TEXT(DATA!I2,"0")&amp;")"</f>
        <v>NUM(20)</v>
      </c>
      <c r="H1" s="19" t="str">
        <f>"DEN("&amp;TEXT(DATA!I2,"0")&amp;")"</f>
        <v>DEN(20)</v>
      </c>
      <c r="I1" s="18" t="str">
        <f>"EMA("&amp;TEXT(DATA!I2,"0")&amp;")"</f>
        <v>EMA(20)</v>
      </c>
      <c r="J1" s="18"/>
      <c r="K1" s="19" t="str">
        <f>"NUM("&amp;TEXT(DATA!I3,"0")&amp;")"</f>
        <v>NUM(50)</v>
      </c>
      <c r="L1" s="19" t="str">
        <f>"DEN("&amp;TEXT(DATA!I3,"0")&amp;")"</f>
        <v>DEN(50)</v>
      </c>
      <c r="M1" s="18" t="str">
        <f>"EMA("&amp;TEXT(DATA!I3,"0")&amp;")"</f>
        <v>EMA(50)</v>
      </c>
      <c r="N1" s="85" t="s">
        <v>32</v>
      </c>
      <c r="O1" s="20" t="s">
        <v>40</v>
      </c>
      <c r="P1" s="21"/>
      <c r="Q1" s="22" t="s">
        <v>41</v>
      </c>
      <c r="R1" s="23" t="s">
        <v>40</v>
      </c>
      <c r="S1" s="24" t="s">
        <v>32</v>
      </c>
      <c r="U1" s="83" t="str">
        <f>I1</f>
        <v>EMA(20)</v>
      </c>
      <c r="V1" s="83" t="str">
        <f>M1</f>
        <v>EMA(50)</v>
      </c>
      <c r="W1" s="99" t="s">
        <v>46</v>
      </c>
      <c r="X1" s="23" t="s">
        <v>42</v>
      </c>
      <c r="Y1" s="25"/>
      <c r="Z1" s="51" t="s">
        <v>39</v>
      </c>
      <c r="AA1" s="52">
        <f>COUNT(DATA!G8:DATA!G1000)+1</f>
        <v>483</v>
      </c>
      <c r="AC1" s="26"/>
      <c r="AD1" s="26" t="s">
        <v>48</v>
      </c>
      <c r="AE1" s="26" t="s">
        <v>47</v>
      </c>
      <c r="AF1" s="91" t="str">
        <f>"Av-"&amp;TEXT(MACD!AB5,"0.0")&amp;"*SD"</f>
        <v>Av-2.0*SD</v>
      </c>
      <c r="AG1" s="91" t="str">
        <f>"Av+"&amp;TEXT(MACD!AB5,"0.0")&amp;"*SD"</f>
        <v>Av+2.0*SD</v>
      </c>
      <c r="AH1" s="26"/>
      <c r="AI1" s="95" t="s">
        <v>49</v>
      </c>
      <c r="AJ1" s="95" t="s">
        <v>50</v>
      </c>
      <c r="AK1" s="26"/>
      <c r="AN1" s="27"/>
    </row>
    <row r="2" spans="1:40" ht="12.75">
      <c r="A2" s="16">
        <f>DATA!C8</f>
        <v>36375</v>
      </c>
      <c r="B2" s="53">
        <f>DATA!D8</f>
        <v>28.46</v>
      </c>
      <c r="C2" s="53">
        <f>DATA!E8</f>
        <v>28.6</v>
      </c>
      <c r="D2" s="53">
        <f>DATA!F8</f>
        <v>27.8</v>
      </c>
      <c r="E2" s="53">
        <f>DATA!G8</f>
        <v>28.48</v>
      </c>
      <c r="F2" s="55">
        <f>DATA!H8</f>
        <v>15046700</v>
      </c>
      <c r="G2" s="19">
        <f>IF(DATA!$I$4="yes","V","")</f>
      </c>
      <c r="H2" s="19">
        <f>G2</f>
      </c>
      <c r="I2" s="153"/>
      <c r="J2" s="80"/>
      <c r="K2" s="19">
        <f>IF(DATA!$I$4="yes","V","")</f>
      </c>
      <c r="L2" s="19">
        <f>K2</f>
      </c>
      <c r="M2" s="87">
        <f>L2</f>
      </c>
      <c r="N2" s="85">
        <f>M2</f>
      </c>
      <c r="O2" s="20">
        <f>N2</f>
      </c>
      <c r="P2" s="29"/>
      <c r="Q2" s="30"/>
      <c r="R2" s="23"/>
      <c r="S2" s="24"/>
      <c r="W2" s="23"/>
      <c r="X2" s="23"/>
      <c r="Y2" s="31"/>
      <c r="Z2" s="32"/>
      <c r="AA2" s="32"/>
      <c r="AB2" s="32"/>
      <c r="AC2" s="32"/>
      <c r="AD2" s="89" t="e">
        <f>AVERAGE(INDEX($E$3:$E$1000,$Y2-DATA!$I$1+1):$E2)</f>
        <v>#VALUE!</v>
      </c>
      <c r="AE2" s="89" t="e">
        <f>STDEVP(INDEX($E$3:$E$1000,$Y2-DATA!$I$1+1):$E2)</f>
        <v>#VALUE!</v>
      </c>
      <c r="AF2" s="89" t="e">
        <f>AD2-MACD!$AB$5*AE2</f>
        <v>#VALUE!</v>
      </c>
      <c r="AG2" s="89" t="e">
        <f>AD2+MACD!$AB$5*AE2</f>
        <v>#VALUE!</v>
      </c>
      <c r="AH2" s="32"/>
      <c r="AI2" s="93"/>
      <c r="AJ2" s="93"/>
      <c r="AK2" s="32"/>
      <c r="AL2" s="32"/>
      <c r="AM2" s="32"/>
      <c r="AN2" s="33"/>
    </row>
    <row r="3" spans="1:40" ht="13.5" customHeight="1">
      <c r="A3" s="16">
        <f>DATA!C9</f>
        <v>36376</v>
      </c>
      <c r="B3" s="53">
        <f>DATA!D9</f>
        <v>28.26</v>
      </c>
      <c r="C3" s="53">
        <f>DATA!E9</f>
        <v>28.48</v>
      </c>
      <c r="D3" s="53">
        <f>DATA!F9</f>
        <v>27.76</v>
      </c>
      <c r="E3" s="53">
        <f>DATA!G9</f>
        <v>27.8</v>
      </c>
      <c r="F3" s="55">
        <f>DATA!H9</f>
        <v>16239500</v>
      </c>
      <c r="G3" s="88">
        <f>(1-alphaA)*$E3*IF(G$2="V",$F3/1000,1)</f>
        <v>2.6476190476190475</v>
      </c>
      <c r="H3" s="19">
        <f>IF(G$2="V",(1-alphaA)*$F3/1000,1)</f>
        <v>1</v>
      </c>
      <c r="I3" s="18">
        <f>G3/H3</f>
        <v>2.6476190476190475</v>
      </c>
      <c r="J3" s="18"/>
      <c r="K3" s="88">
        <f>(1-alphaB)*$E3*IF(K$2="V",$F3/1000,1)</f>
        <v>1.0901960784313718</v>
      </c>
      <c r="L3" s="19">
        <f>IF(K$2="V",(1-alphaB)*$F3/1000,1)</f>
        <v>1</v>
      </c>
      <c r="M3" s="18">
        <f>K3/L3</f>
        <v>1.0901960784313718</v>
      </c>
      <c r="N3" s="85">
        <f>A3</f>
        <v>36376</v>
      </c>
      <c r="O3" s="20">
        <f>I3-M3</f>
        <v>1.5574229691876758</v>
      </c>
      <c r="P3" s="29"/>
      <c r="Q3" s="30">
        <f>AA1-40</f>
        <v>443</v>
      </c>
      <c r="R3" s="23">
        <f>INDEX($O$3:$O$1000,$Q3)</f>
        <v>0.08229041455229691</v>
      </c>
      <c r="S3" s="24">
        <f>INDEX($N$3:$N$1000,$Q3)</f>
        <v>37016</v>
      </c>
      <c r="U3" s="83">
        <f>INDEX($I$3:$I$1000,$Q3)</f>
        <v>35.979161987361884</v>
      </c>
      <c r="V3" s="83">
        <f>INDEX($M$3:$M$1000,$Q3)</f>
        <v>35.89687157280959</v>
      </c>
      <c r="W3" s="81">
        <f>INDEX($E$3:$E$1000,$Q3)</f>
        <v>35.85</v>
      </c>
      <c r="X3" s="30">
        <f>INDEX($F$3:$F$1000,$Q3)/1000</f>
        <v>17857.7</v>
      </c>
      <c r="Y3" s="31">
        <v>1</v>
      </c>
      <c r="Z3" s="35"/>
      <c r="AA3" s="60" t="s">
        <v>27</v>
      </c>
      <c r="AB3" s="61" t="str">
        <f>DATA!B4</f>
        <v>GE</v>
      </c>
      <c r="AC3" s="32"/>
      <c r="AD3" s="89" t="e">
        <f>AVERAGE(INDEX($E$3:$E$1000,$Y3-DATA!$I$1+1):$E3)</f>
        <v>#VALUE!</v>
      </c>
      <c r="AE3" s="89" t="e">
        <f>STDEVP(INDEX($E$3:$E$1000,$Y3-DATA!$I$1+1):$E3)</f>
        <v>#VALUE!</v>
      </c>
      <c r="AF3" s="89" t="e">
        <f>AD3-MACD!$AB$5*AE3</f>
        <v>#VALUE!</v>
      </c>
      <c r="AG3" s="89" t="e">
        <f>AD3+MACD!$AB$5*AE3</f>
        <v>#VALUE!</v>
      </c>
      <c r="AH3" s="32"/>
      <c r="AI3" s="81">
        <f>INDEX($AF$3:$AF$1000,$Q3)</f>
        <v>35.57768355492403</v>
      </c>
      <c r="AJ3" s="81">
        <f>INDEX($AG$3:$AG$1000,$Q3)</f>
        <v>36.53164977840931</v>
      </c>
      <c r="AN3" s="33"/>
    </row>
    <row r="4" spans="1:40" ht="13.5" customHeight="1" thickBot="1">
      <c r="A4" s="16">
        <f>DATA!C10</f>
        <v>36377</v>
      </c>
      <c r="B4" s="53">
        <f>DATA!D10</f>
        <v>27.8</v>
      </c>
      <c r="C4" s="53">
        <f>DATA!E10</f>
        <v>28.1</v>
      </c>
      <c r="D4" s="53">
        <f>DATA!F10</f>
        <v>27.53</v>
      </c>
      <c r="E4" s="53">
        <f>DATA!G10</f>
        <v>27.68</v>
      </c>
      <c r="F4" s="55">
        <f>DATA!H10</f>
        <v>17207500</v>
      </c>
      <c r="G4" s="19">
        <f aca="true" t="shared" si="0" ref="G4:G67">alphaA*G3+(1-alphaA)*$E4*IF(G$2="V",$F3/1000,1)</f>
        <v>5.031655328798186</v>
      </c>
      <c r="H4" s="19">
        <f aca="true" t="shared" si="1" ref="H4:H67">IF(G$2="V",alphaA*H3+(1-alphaA)*$F4/1000,1)</f>
        <v>1</v>
      </c>
      <c r="I4" s="18">
        <f>G4/H4</f>
        <v>5.031655328798186</v>
      </c>
      <c r="J4" s="18"/>
      <c r="K4" s="19">
        <f aca="true" t="shared" si="2" ref="K4:K67">alphaB*K3+(1-alphaB)*$E4*IF(K$2="V",$F3/1000,1)</f>
        <v>2.132933487120337</v>
      </c>
      <c r="L4" s="19">
        <f aca="true" t="shared" si="3" ref="L4:L67">IF(K$2="V",alphaB*L3+(1-alphaB)*$F4/1000,1)</f>
        <v>1</v>
      </c>
      <c r="M4" s="18">
        <f>K4/L4</f>
        <v>2.132933487120337</v>
      </c>
      <c r="N4" s="85">
        <f aca="true" t="shared" si="4" ref="N4:N67">A4</f>
        <v>36377</v>
      </c>
      <c r="O4" s="20">
        <f aca="true" t="shared" si="5" ref="O4:O67">I4-M4</f>
        <v>2.898721841677849</v>
      </c>
      <c r="P4" s="29"/>
      <c r="Q4" s="30">
        <f aca="true" t="shared" si="6" ref="Q4:Q36">Q3+1</f>
        <v>444</v>
      </c>
      <c r="R4" s="23">
        <f aca="true" t="shared" si="7" ref="R4:R41">INDEX($O$3:$O$1000,$Q4)</f>
        <v>0.09311588919943858</v>
      </c>
      <c r="S4" s="24">
        <f aca="true" t="shared" si="8" ref="S4:S41">INDEX($N$3:$N$1000,$Q4)</f>
        <v>37019</v>
      </c>
      <c r="U4" s="83">
        <f aca="true" t="shared" si="9" ref="U4:U41">INDEX($I$3:$I$1000,$Q4)</f>
        <v>36.003051321898845</v>
      </c>
      <c r="V4" s="83">
        <f aca="true" t="shared" si="10" ref="V4:V41">INDEX($M$3:$M$1000,$Q4)</f>
        <v>35.909935432699406</v>
      </c>
      <c r="W4" s="81">
        <f aca="true" t="shared" si="11" ref="W4:W41">INDEX($E$3:$E$1000,$Q4)</f>
        <v>36.23</v>
      </c>
      <c r="X4" s="30">
        <f aca="true" t="shared" si="12" ref="X4:X41">INDEX($F$3:$F$1000,$Q4)/1000</f>
        <v>14586.3</v>
      </c>
      <c r="Y4" s="31">
        <f>1+Y3</f>
        <v>2</v>
      </c>
      <c r="Z4" s="59"/>
      <c r="AA4" s="50" t="s">
        <v>38</v>
      </c>
      <c r="AB4" s="62">
        <f>DATA!B2</f>
        <v>36342</v>
      </c>
      <c r="AC4" s="32"/>
      <c r="AD4" s="89" t="e">
        <f>AVERAGE(INDEX($E$3:$E$1000,$Y4-DATA!$I$1+1):$E4)</f>
        <v>#VALUE!</v>
      </c>
      <c r="AE4" s="89" t="e">
        <f>STDEVP(INDEX($E$3:$E$1000,$Y4-DATA!$I$1+1):$E4)</f>
        <v>#VALUE!</v>
      </c>
      <c r="AF4" s="89" t="e">
        <f>AD4-MACD!$AB$5*AE4</f>
        <v>#VALUE!</v>
      </c>
      <c r="AG4" s="89" t="e">
        <f>AD4+MACD!$AB$5*AE4</f>
        <v>#VALUE!</v>
      </c>
      <c r="AH4" s="32"/>
      <c r="AI4" s="81">
        <f aca="true" t="shared" si="13" ref="AI4:AI41">INDEX($AF$3:$AF$1000,$Q4)</f>
        <v>35.58629209916351</v>
      </c>
      <c r="AJ4" s="81">
        <f aca="true" t="shared" si="14" ref="AJ4:AJ41">INDEX($AG$3:$AG$1000,$Q4)</f>
        <v>36.55370790083651</v>
      </c>
      <c r="AN4" s="33"/>
    </row>
    <row r="5" spans="1:40" ht="13.5" customHeight="1" thickBot="1" thickTop="1">
      <c r="A5" s="16">
        <f>DATA!C11</f>
        <v>36378</v>
      </c>
      <c r="B5" s="53">
        <f>DATA!D11</f>
        <v>27.68</v>
      </c>
      <c r="C5" s="53">
        <f>DATA!E11</f>
        <v>28.12</v>
      </c>
      <c r="D5" s="53">
        <f>DATA!F11</f>
        <v>27.18</v>
      </c>
      <c r="E5" s="53">
        <f>DATA!G11</f>
        <v>28.08</v>
      </c>
      <c r="F5" s="55">
        <f>DATA!H11</f>
        <v>13142000</v>
      </c>
      <c r="G5" s="19">
        <f t="shared" si="0"/>
        <v>7.226735773674548</v>
      </c>
      <c r="H5" s="19">
        <f t="shared" si="1"/>
        <v>1</v>
      </c>
      <c r="I5" s="18">
        <f aca="true" t="shared" si="15" ref="I5:I68">G5/H5</f>
        <v>7.226735773674548</v>
      </c>
      <c r="J5" s="18"/>
      <c r="K5" s="19">
        <f t="shared" si="2"/>
        <v>3.150465507233264</v>
      </c>
      <c r="L5" s="19">
        <f t="shared" si="3"/>
        <v>1</v>
      </c>
      <c r="M5" s="18">
        <f aca="true" t="shared" si="16" ref="M5:M68">K5/L5</f>
        <v>3.150465507233264</v>
      </c>
      <c r="N5" s="85">
        <f t="shared" si="4"/>
        <v>36378</v>
      </c>
      <c r="O5" s="20">
        <f t="shared" si="5"/>
        <v>4.076270266441284</v>
      </c>
      <c r="P5" s="29"/>
      <c r="Q5" s="30">
        <f t="shared" si="6"/>
        <v>445</v>
      </c>
      <c r="R5" s="23">
        <f t="shared" si="7"/>
        <v>0.07976953377431073</v>
      </c>
      <c r="S5" s="24">
        <f t="shared" si="8"/>
        <v>37020</v>
      </c>
      <c r="U5" s="83">
        <f t="shared" si="9"/>
        <v>35.986570243622765</v>
      </c>
      <c r="V5" s="83">
        <f t="shared" si="10"/>
        <v>35.906800709848454</v>
      </c>
      <c r="W5" s="81">
        <f t="shared" si="11"/>
        <v>35.83</v>
      </c>
      <c r="X5" s="30">
        <f t="shared" si="12"/>
        <v>18040.9</v>
      </c>
      <c r="Y5" s="31">
        <f aca="true" t="shared" si="17" ref="Y5:Y68">1+Y4</f>
        <v>3</v>
      </c>
      <c r="Z5" s="96"/>
      <c r="AA5" s="82" t="s">
        <v>51</v>
      </c>
      <c r="AB5" s="94">
        <v>2</v>
      </c>
      <c r="AC5" s="32"/>
      <c r="AD5" s="89" t="e">
        <f>AVERAGE(INDEX($E$3:$E$1000,$Y5-DATA!$I$1+1):$E5)</f>
        <v>#VALUE!</v>
      </c>
      <c r="AE5" s="89" t="e">
        <f>STDEVP(INDEX($E$3:$E$1000,$Y5-DATA!$I$1+1):$E5)</f>
        <v>#VALUE!</v>
      </c>
      <c r="AF5" s="89" t="e">
        <f>AD5-MACD!$AB$5*AE5</f>
        <v>#VALUE!</v>
      </c>
      <c r="AG5" s="89" t="e">
        <f>AD5+MACD!$AB$5*AE5</f>
        <v>#VALUE!</v>
      </c>
      <c r="AH5" s="32"/>
      <c r="AI5" s="81">
        <f t="shared" si="13"/>
        <v>35.56115999446248</v>
      </c>
      <c r="AJ5" s="81">
        <f t="shared" si="14"/>
        <v>36.55617333887087</v>
      </c>
      <c r="AK5" s="32"/>
      <c r="AL5" s="32"/>
      <c r="AM5" s="32"/>
      <c r="AN5" s="33"/>
    </row>
    <row r="6" spans="1:40" ht="13.5" thickTop="1">
      <c r="A6" s="16">
        <f>DATA!C12</f>
        <v>36379</v>
      </c>
      <c r="B6" s="53">
        <f>DATA!D12</f>
        <v>27.94</v>
      </c>
      <c r="C6" s="53">
        <f>DATA!E12</f>
        <v>28.24</v>
      </c>
      <c r="D6" s="53">
        <f>DATA!F12</f>
        <v>27.94</v>
      </c>
      <c r="E6" s="53">
        <f>DATA!G12</f>
        <v>28.08</v>
      </c>
      <c r="F6" s="55">
        <f>DATA!H12</f>
        <v>10593300</v>
      </c>
      <c r="G6" s="19">
        <f t="shared" si="0"/>
        <v>9.212760938086495</v>
      </c>
      <c r="H6" s="19">
        <f t="shared" si="1"/>
        <v>1</v>
      </c>
      <c r="I6" s="18">
        <f t="shared" si="15"/>
        <v>9.212760938086495</v>
      </c>
      <c r="J6" s="18"/>
      <c r="K6" s="19">
        <f t="shared" si="2"/>
        <v>4.128094310871174</v>
      </c>
      <c r="L6" s="19">
        <f t="shared" si="3"/>
        <v>1</v>
      </c>
      <c r="M6" s="18">
        <f t="shared" si="16"/>
        <v>4.128094310871174</v>
      </c>
      <c r="N6" s="85">
        <f t="shared" si="4"/>
        <v>36379</v>
      </c>
      <c r="O6" s="20">
        <f t="shared" si="5"/>
        <v>5.084666627215321</v>
      </c>
      <c r="P6" s="29"/>
      <c r="Q6" s="30">
        <f t="shared" si="6"/>
        <v>446</v>
      </c>
      <c r="R6" s="23">
        <f t="shared" si="7"/>
        <v>0.08803794177067914</v>
      </c>
      <c r="S6" s="24">
        <f t="shared" si="8"/>
        <v>37021</v>
      </c>
      <c r="U6" s="83">
        <f t="shared" si="9"/>
        <v>36.00594450613488</v>
      </c>
      <c r="V6" s="83">
        <f t="shared" si="10"/>
        <v>35.9179065643642</v>
      </c>
      <c r="W6" s="81">
        <f t="shared" si="11"/>
        <v>36.19</v>
      </c>
      <c r="X6" s="30">
        <f t="shared" si="12"/>
        <v>15190.7</v>
      </c>
      <c r="Y6" s="31">
        <f t="shared" si="17"/>
        <v>4</v>
      </c>
      <c r="AA6" s="32"/>
      <c r="AB6" s="32"/>
      <c r="AC6" s="32"/>
      <c r="AD6" s="89" t="e">
        <f>AVERAGE(INDEX($E$3:$E$1000,$Y6-DATA!$I$1+1):$E6)</f>
        <v>#VALUE!</v>
      </c>
      <c r="AE6" s="89" t="e">
        <f>STDEVP(INDEX($E$3:$E$1000,$Y6-DATA!$I$1+1):$E6)</f>
        <v>#VALUE!</v>
      </c>
      <c r="AF6" s="89" t="e">
        <f>AD6-MACD!$AB$5*AE6</f>
        <v>#VALUE!</v>
      </c>
      <c r="AG6" s="89" t="e">
        <f>AD6+MACD!$AB$5*AE6</f>
        <v>#VALUE!</v>
      </c>
      <c r="AH6" s="32"/>
      <c r="AI6" s="81">
        <f t="shared" si="13"/>
        <v>35.69497619117148</v>
      </c>
      <c r="AJ6" s="81">
        <f t="shared" si="14"/>
        <v>36.5116904754952</v>
      </c>
      <c r="AK6" s="32"/>
      <c r="AL6" s="32"/>
      <c r="AM6" s="32"/>
      <c r="AN6" s="33"/>
    </row>
    <row r="7" spans="1:40" ht="12.75">
      <c r="A7" s="16">
        <f>DATA!C13</f>
        <v>36382</v>
      </c>
      <c r="B7" s="53">
        <f>DATA!D13</f>
        <v>28.05</v>
      </c>
      <c r="C7" s="53">
        <f>DATA!E13</f>
        <v>28.46</v>
      </c>
      <c r="D7" s="53">
        <f>DATA!F13</f>
        <v>28</v>
      </c>
      <c r="E7" s="53">
        <f>DATA!G13</f>
        <v>28.28</v>
      </c>
      <c r="F7" s="55">
        <f>DATA!H13</f>
        <v>11657800</v>
      </c>
      <c r="G7" s="19">
        <f t="shared" si="0"/>
        <v>11.028688467792543</v>
      </c>
      <c r="H7" s="19">
        <f t="shared" si="1"/>
        <v>1</v>
      </c>
      <c r="I7" s="18">
        <f t="shared" si="15"/>
        <v>11.028688467792543</v>
      </c>
      <c r="J7" s="18"/>
      <c r="K7" s="19">
        <f t="shared" si="2"/>
        <v>5.075227867307598</v>
      </c>
      <c r="L7" s="19">
        <f t="shared" si="3"/>
        <v>1</v>
      </c>
      <c r="M7" s="18">
        <f t="shared" si="16"/>
        <v>5.075227867307598</v>
      </c>
      <c r="N7" s="85">
        <f t="shared" si="4"/>
        <v>36382</v>
      </c>
      <c r="O7" s="20">
        <f t="shared" si="5"/>
        <v>5.953460600484945</v>
      </c>
      <c r="P7" s="29"/>
      <c r="Q7" s="30">
        <f t="shared" si="6"/>
        <v>447</v>
      </c>
      <c r="R7" s="23">
        <f t="shared" si="7"/>
        <v>0.07696953474690815</v>
      </c>
      <c r="S7" s="24">
        <f t="shared" si="8"/>
        <v>37022</v>
      </c>
      <c r="U7" s="83">
        <f t="shared" si="9"/>
        <v>35.99299741031251</v>
      </c>
      <c r="V7" s="83">
        <f t="shared" si="10"/>
        <v>35.916027875565604</v>
      </c>
      <c r="W7" s="81">
        <f t="shared" si="11"/>
        <v>35.87</v>
      </c>
      <c r="X7" s="30">
        <f t="shared" si="12"/>
        <v>16027.9</v>
      </c>
      <c r="Y7" s="31">
        <f t="shared" si="17"/>
        <v>5</v>
      </c>
      <c r="Z7" s="49"/>
      <c r="AA7" s="49"/>
      <c r="AB7" s="49"/>
      <c r="AC7" s="32"/>
      <c r="AD7" s="89" t="e">
        <f>AVERAGE(INDEX($E$3:$E$1000,$Y7-DATA!$I$1+1):$E7)</f>
        <v>#VALUE!</v>
      </c>
      <c r="AE7" s="89" t="e">
        <f>STDEVP(INDEX($E$3:$E$1000,$Y7-DATA!$I$1+1):$E7)</f>
        <v>#VALUE!</v>
      </c>
      <c r="AF7" s="89" t="e">
        <f>AD7-MACD!$AB$5*AE7</f>
        <v>#VALUE!</v>
      </c>
      <c r="AG7" s="89" t="e">
        <f>AD7+MACD!$AB$5*AE7</f>
        <v>#VALUE!</v>
      </c>
      <c r="AH7" s="32"/>
      <c r="AI7" s="81">
        <f t="shared" si="13"/>
        <v>35.66229785432419</v>
      </c>
      <c r="AJ7" s="81">
        <f t="shared" si="14"/>
        <v>36.51103547900916</v>
      </c>
      <c r="AK7" s="32"/>
      <c r="AL7" s="32"/>
      <c r="AM7" s="32"/>
      <c r="AN7" s="33"/>
    </row>
    <row r="8" spans="1:40" ht="12.75">
      <c r="A8" s="16">
        <f>DATA!C14</f>
        <v>36383</v>
      </c>
      <c r="B8" s="53">
        <f>DATA!D14</f>
        <v>28.32</v>
      </c>
      <c r="C8" s="53">
        <f>DATA!E14</f>
        <v>28.4</v>
      </c>
      <c r="D8" s="53">
        <f>DATA!F14</f>
        <v>27.98</v>
      </c>
      <c r="E8" s="53">
        <f>DATA!G14</f>
        <v>28.33</v>
      </c>
      <c r="F8" s="55">
        <f>DATA!H14</f>
        <v>14087300</v>
      </c>
      <c r="G8" s="19">
        <f t="shared" si="0"/>
        <v>12.676432423240872</v>
      </c>
      <c r="H8" s="19">
        <f t="shared" si="1"/>
        <v>1</v>
      </c>
      <c r="I8" s="18">
        <f t="shared" si="15"/>
        <v>12.676432423240872</v>
      </c>
      <c r="J8" s="18"/>
      <c r="K8" s="19">
        <f t="shared" si="2"/>
        <v>5.987179715648476</v>
      </c>
      <c r="L8" s="19">
        <f t="shared" si="3"/>
        <v>1</v>
      </c>
      <c r="M8" s="18">
        <f t="shared" si="16"/>
        <v>5.987179715648476</v>
      </c>
      <c r="N8" s="85">
        <f t="shared" si="4"/>
        <v>36383</v>
      </c>
      <c r="O8" s="20">
        <f t="shared" si="5"/>
        <v>6.689252707592396</v>
      </c>
      <c r="P8" s="29"/>
      <c r="Q8" s="30">
        <f t="shared" si="6"/>
        <v>448</v>
      </c>
      <c r="R8" s="23">
        <f t="shared" si="7"/>
        <v>0.05753670087378282</v>
      </c>
      <c r="S8" s="24">
        <f t="shared" si="8"/>
        <v>37023</v>
      </c>
      <c r="U8" s="83">
        <f t="shared" si="9"/>
        <v>35.965092895044656</v>
      </c>
      <c r="V8" s="83">
        <f t="shared" si="10"/>
        <v>35.90755619417087</v>
      </c>
      <c r="W8" s="81">
        <f t="shared" si="11"/>
        <v>35.7</v>
      </c>
      <c r="X8" s="30">
        <f t="shared" si="12"/>
        <v>18241</v>
      </c>
      <c r="Y8" s="31">
        <f t="shared" si="17"/>
        <v>6</v>
      </c>
      <c r="Z8" s="69" t="str">
        <f>"Bollinger bands are currently +/- "&amp;TEXT(AB5,"0.0")&amp;" SD,"</f>
        <v>Bollinger bands are currently +/- 2.0 SD,</v>
      </c>
      <c r="AA8" s="32"/>
      <c r="AB8" s="32"/>
      <c r="AC8" s="32"/>
      <c r="AD8" s="89" t="e">
        <f>AVERAGE(INDEX($E$3:$E$1000,$Y8-DATA!$I$1+1):$E8)</f>
        <v>#VALUE!</v>
      </c>
      <c r="AE8" s="89" t="e">
        <f>STDEVP(INDEX($E$3:$E$1000,$Y8-DATA!$I$1+1):$E8)</f>
        <v>#VALUE!</v>
      </c>
      <c r="AF8" s="89" t="e">
        <f>AD8-MACD!$AB$5*AE8</f>
        <v>#VALUE!</v>
      </c>
      <c r="AG8" s="89" t="e">
        <f>AD8+MACD!$AB$5*AE8</f>
        <v>#VALUE!</v>
      </c>
      <c r="AH8" s="32"/>
      <c r="AI8" s="81">
        <f t="shared" si="13"/>
        <v>35.59409586107767</v>
      </c>
      <c r="AJ8" s="81">
        <f t="shared" si="14"/>
        <v>36.52590413892235</v>
      </c>
      <c r="AK8" s="32"/>
      <c r="AL8" s="32"/>
      <c r="AM8" s="32"/>
      <c r="AN8" s="33"/>
    </row>
    <row r="9" spans="1:40" ht="12.75">
      <c r="A9" s="16">
        <f>DATA!C15</f>
        <v>36384</v>
      </c>
      <c r="B9" s="53">
        <f>DATA!D15</f>
        <v>28.44</v>
      </c>
      <c r="C9" s="53">
        <f>DATA!E15</f>
        <v>28.48</v>
      </c>
      <c r="D9" s="53">
        <f>DATA!F15</f>
        <v>27.85</v>
      </c>
      <c r="E9" s="53">
        <f>DATA!G15</f>
        <v>28.02</v>
      </c>
      <c r="F9" s="55">
        <f>DATA!H15</f>
        <v>15337700</v>
      </c>
      <c r="G9" s="19">
        <f t="shared" si="0"/>
        <v>14.13772457340841</v>
      </c>
      <c r="H9" s="19">
        <f t="shared" si="1"/>
        <v>1</v>
      </c>
      <c r="I9" s="18">
        <f t="shared" si="15"/>
        <v>14.13772457340841</v>
      </c>
      <c r="J9" s="18"/>
      <c r="K9" s="19">
        <f t="shared" si="2"/>
        <v>6.85121188366226</v>
      </c>
      <c r="L9" s="19">
        <f t="shared" si="3"/>
        <v>1</v>
      </c>
      <c r="M9" s="18">
        <f t="shared" si="16"/>
        <v>6.85121188366226</v>
      </c>
      <c r="N9" s="85">
        <f t="shared" si="4"/>
        <v>36384</v>
      </c>
      <c r="O9" s="20">
        <f t="shared" si="5"/>
        <v>7.286512689746149</v>
      </c>
      <c r="P9" s="29"/>
      <c r="Q9" s="30">
        <f t="shared" si="6"/>
        <v>449</v>
      </c>
      <c r="R9" s="23">
        <f t="shared" si="7"/>
        <v>0.07068131792384946</v>
      </c>
      <c r="S9" s="24">
        <f t="shared" si="8"/>
        <v>37026</v>
      </c>
      <c r="U9" s="83">
        <f t="shared" si="9"/>
        <v>35.99127452408802</v>
      </c>
      <c r="V9" s="83">
        <f t="shared" si="10"/>
        <v>35.92059320616417</v>
      </c>
      <c r="W9" s="81">
        <f t="shared" si="11"/>
        <v>36.24</v>
      </c>
      <c r="X9" s="30">
        <f t="shared" si="12"/>
        <v>15510.3</v>
      </c>
      <c r="Y9" s="31">
        <f t="shared" si="17"/>
        <v>7</v>
      </c>
      <c r="Z9" s="140" t="s">
        <v>0</v>
      </c>
      <c r="AA9" s="49"/>
      <c r="AB9" s="49"/>
      <c r="AC9" s="32"/>
      <c r="AD9" s="89" t="e">
        <f>AVERAGE(INDEX($E$3:$E$1000,$Y9-DATA!$I$1+1):$E9)</f>
        <v>#VALUE!</v>
      </c>
      <c r="AE9" s="89" t="e">
        <f>STDEVP(INDEX($E$3:$E$1000,$Y9-DATA!$I$1+1):$E9)</f>
        <v>#VALUE!</v>
      </c>
      <c r="AF9" s="89" t="e">
        <f>AD9-MACD!$AB$5*AE9</f>
        <v>#VALUE!</v>
      </c>
      <c r="AG9" s="89" t="e">
        <f>AD9+MACD!$AB$5*AE9</f>
        <v>#VALUE!</v>
      </c>
      <c r="AH9" s="32"/>
      <c r="AI9" s="81">
        <f t="shared" si="13"/>
        <v>35.60563682996455</v>
      </c>
      <c r="AJ9" s="81">
        <f t="shared" si="14"/>
        <v>36.49569650336878</v>
      </c>
      <c r="AK9" s="32"/>
      <c r="AL9" s="32"/>
      <c r="AM9" s="32"/>
      <c r="AN9" s="33"/>
    </row>
    <row r="10" spans="1:40" ht="12.75">
      <c r="A10" s="16">
        <f>DATA!C16</f>
        <v>36385</v>
      </c>
      <c r="B10" s="53">
        <f>DATA!D16</f>
        <v>28.2</v>
      </c>
      <c r="C10" s="53">
        <f>DATA!E16</f>
        <v>28.74</v>
      </c>
      <c r="D10" s="53">
        <f>DATA!F16</f>
        <v>28.03</v>
      </c>
      <c r="E10" s="53">
        <f>DATA!G16</f>
        <v>28.55</v>
      </c>
      <c r="F10" s="55">
        <f>DATA!H16</f>
        <v>19531900</v>
      </c>
      <c r="G10" s="19">
        <f t="shared" si="0"/>
        <v>15.510322233083798</v>
      </c>
      <c r="H10" s="19">
        <f t="shared" si="1"/>
        <v>1</v>
      </c>
      <c r="I10" s="18">
        <f t="shared" si="15"/>
        <v>15.510322233083798</v>
      </c>
      <c r="J10" s="18"/>
      <c r="K10" s="19">
        <f t="shared" si="2"/>
        <v>7.702144750969621</v>
      </c>
      <c r="L10" s="19">
        <f t="shared" si="3"/>
        <v>1</v>
      </c>
      <c r="M10" s="18">
        <f t="shared" si="16"/>
        <v>7.702144750969621</v>
      </c>
      <c r="N10" s="85">
        <f t="shared" si="4"/>
        <v>36385</v>
      </c>
      <c r="O10" s="20">
        <f t="shared" si="5"/>
        <v>7.808177482114177</v>
      </c>
      <c r="P10" s="29"/>
      <c r="Q10" s="30">
        <f t="shared" si="6"/>
        <v>450</v>
      </c>
      <c r="R10" s="23">
        <f t="shared" si="7"/>
        <v>0.09416863183786717</v>
      </c>
      <c r="S10" s="24">
        <f t="shared" si="8"/>
        <v>37027</v>
      </c>
      <c r="U10" s="83">
        <f t="shared" si="9"/>
        <v>36.035915045603446</v>
      </c>
      <c r="V10" s="83">
        <f t="shared" si="10"/>
        <v>35.94174641376558</v>
      </c>
      <c r="W10" s="81">
        <f t="shared" si="11"/>
        <v>36.46</v>
      </c>
      <c r="X10" s="30">
        <f t="shared" si="12"/>
        <v>14821.2</v>
      </c>
      <c r="Y10" s="31">
        <f t="shared" si="17"/>
        <v>8</v>
      </c>
      <c r="Z10" s="35"/>
      <c r="AA10" s="35"/>
      <c r="AB10" s="32"/>
      <c r="AC10" s="32"/>
      <c r="AD10" s="89" t="e">
        <f>AVERAGE(INDEX($E$3:$E$1000,$Y10-DATA!$I$1+1):$E10)</f>
        <v>#VALUE!</v>
      </c>
      <c r="AE10" s="89" t="e">
        <f>STDEVP(INDEX($E$3:$E$1000,$Y10-DATA!$I$1+1):$E10)</f>
        <v>#VALUE!</v>
      </c>
      <c r="AF10" s="89" t="e">
        <f>AD10-MACD!$AB$5*AE10</f>
        <v>#VALUE!</v>
      </c>
      <c r="AG10" s="89" t="e">
        <f>AD10+MACD!$AB$5*AE10</f>
        <v>#VALUE!</v>
      </c>
      <c r="AH10" s="32"/>
      <c r="AI10" s="81">
        <f t="shared" si="13"/>
        <v>35.582631964706785</v>
      </c>
      <c r="AJ10" s="81">
        <f t="shared" si="14"/>
        <v>36.55603470195988</v>
      </c>
      <c r="AK10" s="32"/>
      <c r="AL10" s="32"/>
      <c r="AM10" s="32"/>
      <c r="AN10" s="33"/>
    </row>
    <row r="11" spans="1:40" ht="12.75">
      <c r="A11" s="16">
        <f>DATA!C17</f>
        <v>36386</v>
      </c>
      <c r="B11" s="53">
        <f>DATA!D17</f>
        <v>28.7</v>
      </c>
      <c r="C11" s="53">
        <f>DATA!E17</f>
        <v>28.98</v>
      </c>
      <c r="D11" s="53">
        <f>DATA!F17</f>
        <v>28.61</v>
      </c>
      <c r="E11" s="53">
        <f>DATA!G17</f>
        <v>28.78</v>
      </c>
      <c r="F11" s="55">
        <f>DATA!H17</f>
        <v>14257500</v>
      </c>
      <c r="G11" s="19">
        <f t="shared" si="0"/>
        <v>16.774101068028198</v>
      </c>
      <c r="H11" s="19">
        <f t="shared" si="1"/>
        <v>1</v>
      </c>
      <c r="I11" s="18">
        <f t="shared" si="15"/>
        <v>16.774101068028198</v>
      </c>
      <c r="J11" s="18"/>
      <c r="K11" s="19">
        <f t="shared" si="2"/>
        <v>8.528727309755125</v>
      </c>
      <c r="L11" s="19">
        <f t="shared" si="3"/>
        <v>1</v>
      </c>
      <c r="M11" s="18">
        <f t="shared" si="16"/>
        <v>8.528727309755125</v>
      </c>
      <c r="N11" s="85">
        <f t="shared" si="4"/>
        <v>36386</v>
      </c>
      <c r="O11" s="20">
        <f t="shared" si="5"/>
        <v>8.245373758273074</v>
      </c>
      <c r="P11" s="29"/>
      <c r="Q11" s="30">
        <f t="shared" si="6"/>
        <v>451</v>
      </c>
      <c r="R11" s="23">
        <f t="shared" si="7"/>
        <v>0.13888386500929784</v>
      </c>
      <c r="S11" s="24">
        <f t="shared" si="8"/>
        <v>37028</v>
      </c>
      <c r="U11" s="83">
        <f t="shared" si="9"/>
        <v>36.11820885078407</v>
      </c>
      <c r="V11" s="83">
        <f t="shared" si="10"/>
        <v>35.979324985774774</v>
      </c>
      <c r="W11" s="81">
        <f t="shared" si="11"/>
        <v>36.9</v>
      </c>
      <c r="X11" s="30">
        <f t="shared" si="12"/>
        <v>23330.6</v>
      </c>
      <c r="Y11" s="31">
        <f t="shared" si="17"/>
        <v>9</v>
      </c>
      <c r="Z11" s="35"/>
      <c r="AA11" s="58" t="s">
        <v>25</v>
      </c>
      <c r="AB11" s="73">
        <f>MAX(A2:A1000)</f>
        <v>37071</v>
      </c>
      <c r="AC11" s="32"/>
      <c r="AD11" s="89" t="e">
        <f>AVERAGE(INDEX($E$3:$E$1000,$Y11-DATA!$I$1+1):$E11)</f>
        <v>#VALUE!</v>
      </c>
      <c r="AE11" s="89" t="e">
        <f>STDEVP(INDEX($E$3:$E$1000,$Y11-DATA!$I$1+1):$E11)</f>
        <v>#VALUE!</v>
      </c>
      <c r="AF11" s="89" t="e">
        <f>AD11-MACD!$AB$5*AE11</f>
        <v>#VALUE!</v>
      </c>
      <c r="AG11" s="89" t="e">
        <f>AD11+MACD!$AB$5*AE11</f>
        <v>#VALUE!</v>
      </c>
      <c r="AH11" s="32"/>
      <c r="AI11" s="81">
        <f t="shared" si="13"/>
        <v>35.480349848459625</v>
      </c>
      <c r="AJ11" s="81">
        <f t="shared" si="14"/>
        <v>36.724983484873704</v>
      </c>
      <c r="AK11" s="32"/>
      <c r="AL11" s="32"/>
      <c r="AM11" s="32"/>
      <c r="AN11" s="33"/>
    </row>
    <row r="12" spans="1:40" ht="13.5" thickBot="1">
      <c r="A12" s="16">
        <f>DATA!C18</f>
        <v>36389</v>
      </c>
      <c r="B12" s="53">
        <f>DATA!D18</f>
        <v>29</v>
      </c>
      <c r="C12" s="53">
        <f>DATA!E18</f>
        <v>29.85</v>
      </c>
      <c r="D12" s="53">
        <f>DATA!F18</f>
        <v>28.97</v>
      </c>
      <c r="E12" s="53">
        <f>DATA!G18</f>
        <v>29.8</v>
      </c>
      <c r="F12" s="55">
        <f>DATA!H18</f>
        <v>25953200</v>
      </c>
      <c r="G12" s="19">
        <f t="shared" si="0"/>
        <v>18.01466287107313</v>
      </c>
      <c r="H12" s="19">
        <f t="shared" si="1"/>
        <v>1</v>
      </c>
      <c r="I12" s="18">
        <f t="shared" si="15"/>
        <v>18.01466287107313</v>
      </c>
      <c r="J12" s="18"/>
      <c r="K12" s="19">
        <f t="shared" si="2"/>
        <v>9.362894866235315</v>
      </c>
      <c r="L12" s="19">
        <f t="shared" si="3"/>
        <v>1</v>
      </c>
      <c r="M12" s="18">
        <f t="shared" si="16"/>
        <v>9.362894866235315</v>
      </c>
      <c r="N12" s="85">
        <f t="shared" si="4"/>
        <v>36389</v>
      </c>
      <c r="O12" s="20">
        <f t="shared" si="5"/>
        <v>8.651768004837816</v>
      </c>
      <c r="P12" s="29"/>
      <c r="Q12" s="30">
        <f t="shared" si="6"/>
        <v>452</v>
      </c>
      <c r="R12" s="23">
        <f t="shared" si="7"/>
        <v>0.17835571059525535</v>
      </c>
      <c r="S12" s="24">
        <f t="shared" si="8"/>
        <v>37029</v>
      </c>
      <c r="U12" s="83">
        <f t="shared" si="9"/>
        <v>36.194569912614156</v>
      </c>
      <c r="V12" s="83">
        <f t="shared" si="10"/>
        <v>36.0162142020189</v>
      </c>
      <c r="W12" s="81">
        <f t="shared" si="11"/>
        <v>36.92</v>
      </c>
      <c r="X12" s="30">
        <f t="shared" si="12"/>
        <v>13872.8</v>
      </c>
      <c r="Y12" s="31">
        <f t="shared" si="17"/>
        <v>10</v>
      </c>
      <c r="Z12" s="35"/>
      <c r="AA12" s="35"/>
      <c r="AB12" s="35"/>
      <c r="AC12" s="32"/>
      <c r="AD12" s="89" t="e">
        <f>AVERAGE(INDEX($E$3:$E$1000,$Y12-DATA!$I$1+1):$E12)</f>
        <v>#VALUE!</v>
      </c>
      <c r="AE12" s="89" t="e">
        <f>STDEVP(INDEX($E$3:$E$1000,$Y12-DATA!$I$1+1):$E12)</f>
        <v>#VALUE!</v>
      </c>
      <c r="AF12" s="89" t="e">
        <f>AD12-MACD!$AB$5*AE12</f>
        <v>#VALUE!</v>
      </c>
      <c r="AG12" s="89" t="e">
        <f>AD12+MACD!$AB$5*AE12</f>
        <v>#VALUE!</v>
      </c>
      <c r="AH12" s="32"/>
      <c r="AI12" s="81">
        <f t="shared" si="13"/>
        <v>35.4876285611022</v>
      </c>
      <c r="AJ12" s="81">
        <f t="shared" si="14"/>
        <v>36.8843714388978</v>
      </c>
      <c r="AK12" s="32"/>
      <c r="AL12" s="32"/>
      <c r="AM12" s="32"/>
      <c r="AN12" s="33"/>
    </row>
    <row r="13" spans="1:40" ht="14.25" thickBot="1" thickTop="1">
      <c r="A13" s="16">
        <f>DATA!C19</f>
        <v>36390</v>
      </c>
      <c r="B13" s="53">
        <f>DATA!D19</f>
        <v>29.9</v>
      </c>
      <c r="C13" s="53">
        <f>DATA!E19</f>
        <v>30</v>
      </c>
      <c r="D13" s="53">
        <f>DATA!F19</f>
        <v>29.33</v>
      </c>
      <c r="E13" s="53">
        <f>DATA!G19</f>
        <v>29.85</v>
      </c>
      <c r="F13" s="55">
        <f>DATA!H19</f>
        <v>21179600</v>
      </c>
      <c r="G13" s="19">
        <f t="shared" si="0"/>
        <v>19.141837835732833</v>
      </c>
      <c r="H13" s="19">
        <f t="shared" si="1"/>
        <v>1</v>
      </c>
      <c r="I13" s="18">
        <f t="shared" si="15"/>
        <v>19.141837835732833</v>
      </c>
      <c r="J13" s="18"/>
      <c r="K13" s="19">
        <f t="shared" si="2"/>
        <v>10.16631075383393</v>
      </c>
      <c r="L13" s="19">
        <f t="shared" si="3"/>
        <v>1</v>
      </c>
      <c r="M13" s="18">
        <f t="shared" si="16"/>
        <v>10.16631075383393</v>
      </c>
      <c r="N13" s="85">
        <f t="shared" si="4"/>
        <v>36390</v>
      </c>
      <c r="O13" s="20">
        <f t="shared" si="5"/>
        <v>8.975527081898903</v>
      </c>
      <c r="P13" s="29"/>
      <c r="Q13" s="30">
        <f t="shared" si="6"/>
        <v>453</v>
      </c>
      <c r="R13" s="23">
        <f t="shared" si="7"/>
        <v>0.21648350275039263</v>
      </c>
      <c r="S13" s="24">
        <f t="shared" si="8"/>
        <v>37030</v>
      </c>
      <c r="U13" s="83">
        <f t="shared" si="9"/>
        <v>36.27127753998424</v>
      </c>
      <c r="V13" s="83">
        <f t="shared" si="10"/>
        <v>36.05479403723385</v>
      </c>
      <c r="W13" s="81">
        <f t="shared" si="11"/>
        <v>37</v>
      </c>
      <c r="X13" s="30">
        <f t="shared" si="12"/>
        <v>16921.5</v>
      </c>
      <c r="Y13" s="31">
        <f t="shared" si="17"/>
        <v>11</v>
      </c>
      <c r="Z13" s="145" t="s">
        <v>20</v>
      </c>
      <c r="AA13" s="146"/>
      <c r="AB13" s="146"/>
      <c r="AC13" s="149"/>
      <c r="AD13" s="89" t="e">
        <f>AVERAGE(INDEX($E$3:$E$1000,$Y13-DATA!$I$1+1):$E13)</f>
        <v>#VALUE!</v>
      </c>
      <c r="AE13" s="89" t="e">
        <f>STDEVP(INDEX($E$3:$E$1000,$Y13-DATA!$I$1+1):$E13)</f>
        <v>#VALUE!</v>
      </c>
      <c r="AF13" s="89" t="e">
        <f>AD13-MACD!$AB$5*AE13</f>
        <v>#VALUE!</v>
      </c>
      <c r="AG13" s="89" t="e">
        <f>AD13+MACD!$AB$5*AE13</f>
        <v>#VALUE!</v>
      </c>
      <c r="AH13" s="32"/>
      <c r="AI13" s="81">
        <f t="shared" si="13"/>
        <v>35.43125852931458</v>
      </c>
      <c r="AJ13" s="81">
        <f t="shared" si="14"/>
        <v>37.04740813735207</v>
      </c>
      <c r="AK13" s="32"/>
      <c r="AL13" s="32"/>
      <c r="AM13" s="32"/>
      <c r="AN13" s="33"/>
    </row>
    <row r="14" spans="1:40" ht="14.25" thickBot="1" thickTop="1">
      <c r="A14" s="16">
        <f>DATA!C20</f>
        <v>36391</v>
      </c>
      <c r="B14" s="53">
        <f>DATA!D20</f>
        <v>29.84</v>
      </c>
      <c r="C14" s="53">
        <f>DATA!E20</f>
        <v>29.84</v>
      </c>
      <c r="D14" s="53">
        <f>DATA!F20</f>
        <v>29.25</v>
      </c>
      <c r="E14" s="53">
        <f>DATA!G20</f>
        <v>29.45</v>
      </c>
      <c r="F14" s="55">
        <f>DATA!H20</f>
        <v>16401800</v>
      </c>
      <c r="G14" s="19">
        <f t="shared" si="0"/>
        <v>20.123567565663038</v>
      </c>
      <c r="H14" s="19">
        <f t="shared" si="1"/>
        <v>1</v>
      </c>
      <c r="I14" s="18">
        <f t="shared" si="15"/>
        <v>20.123567565663038</v>
      </c>
      <c r="J14" s="18"/>
      <c r="K14" s="19">
        <f t="shared" si="2"/>
        <v>10.922533861526716</v>
      </c>
      <c r="L14" s="19">
        <f t="shared" si="3"/>
        <v>1</v>
      </c>
      <c r="M14" s="18">
        <f t="shared" si="16"/>
        <v>10.922533861526716</v>
      </c>
      <c r="N14" s="85">
        <f t="shared" si="4"/>
        <v>36391</v>
      </c>
      <c r="O14" s="20">
        <f t="shared" si="5"/>
        <v>9.201033704136321</v>
      </c>
      <c r="P14" s="29"/>
      <c r="Q14" s="30">
        <f t="shared" si="6"/>
        <v>454</v>
      </c>
      <c r="R14" s="23">
        <f t="shared" si="7"/>
        <v>0.25890277491233604</v>
      </c>
      <c r="S14" s="24">
        <f t="shared" si="8"/>
        <v>37033</v>
      </c>
      <c r="U14" s="83">
        <f t="shared" si="9"/>
        <v>36.35782253617622</v>
      </c>
      <c r="V14" s="83">
        <f t="shared" si="10"/>
        <v>36.098919761263886</v>
      </c>
      <c r="W14" s="81">
        <f t="shared" si="11"/>
        <v>37.18</v>
      </c>
      <c r="X14" s="30">
        <f t="shared" si="12"/>
        <v>15170.3</v>
      </c>
      <c r="Y14" s="31">
        <f t="shared" si="17"/>
        <v>12</v>
      </c>
      <c r="Z14" s="32"/>
      <c r="AA14" s="32"/>
      <c r="AB14" s="148" t="s">
        <v>65</v>
      </c>
      <c r="AC14" s="150" t="s">
        <v>64</v>
      </c>
      <c r="AD14" s="89" t="e">
        <f>AVERAGE(INDEX($E$3:$E$1000,$Y14-DATA!$I$1+1):$E14)</f>
        <v>#VALUE!</v>
      </c>
      <c r="AE14" s="89" t="e">
        <f>STDEVP(INDEX($E$3:$E$1000,$Y14-DATA!$I$1+1):$E14)</f>
        <v>#VALUE!</v>
      </c>
      <c r="AF14" s="89" t="e">
        <f>AD14-MACD!$AB$5*AE14</f>
        <v>#VALUE!</v>
      </c>
      <c r="AG14" s="89" t="e">
        <f>AD14+MACD!$AB$5*AE14</f>
        <v>#VALUE!</v>
      </c>
      <c r="AH14" s="32"/>
      <c r="AI14" s="81">
        <f t="shared" si="13"/>
        <v>35.36669995304134</v>
      </c>
      <c r="AJ14" s="81">
        <f t="shared" si="14"/>
        <v>37.235966713625324</v>
      </c>
      <c r="AK14" s="32"/>
      <c r="AL14" s="32"/>
      <c r="AM14" s="32"/>
      <c r="AN14" s="33"/>
    </row>
    <row r="15" spans="1:40" ht="13.5" thickTop="1">
      <c r="A15" s="16">
        <f>DATA!C21</f>
        <v>36392</v>
      </c>
      <c r="B15" s="53">
        <f>DATA!D21</f>
        <v>29.7</v>
      </c>
      <c r="C15" s="53">
        <f>DATA!E21</f>
        <v>30.28</v>
      </c>
      <c r="D15" s="53">
        <f>DATA!F21</f>
        <v>29.62</v>
      </c>
      <c r="E15" s="53">
        <f>DATA!G21</f>
        <v>30.16</v>
      </c>
      <c r="F15" s="55">
        <f>DATA!H21</f>
        <v>24496600</v>
      </c>
      <c r="G15" s="19">
        <f t="shared" si="0"/>
        <v>21.07941827369513</v>
      </c>
      <c r="H15" s="19">
        <f t="shared" si="1"/>
        <v>1</v>
      </c>
      <c r="I15" s="18">
        <f t="shared" si="15"/>
        <v>21.07941827369513</v>
      </c>
      <c r="J15" s="18"/>
      <c r="K15" s="19">
        <f t="shared" si="2"/>
        <v>11.67694429832959</v>
      </c>
      <c r="L15" s="19">
        <f t="shared" si="3"/>
        <v>1</v>
      </c>
      <c r="M15" s="18">
        <f t="shared" si="16"/>
        <v>11.67694429832959</v>
      </c>
      <c r="N15" s="85">
        <f t="shared" si="4"/>
        <v>36392</v>
      </c>
      <c r="O15" s="20">
        <f t="shared" si="5"/>
        <v>9.40247397536554</v>
      </c>
      <c r="P15" s="29"/>
      <c r="Q15" s="30">
        <f t="shared" si="6"/>
        <v>455</v>
      </c>
      <c r="R15" s="23">
        <f t="shared" si="7"/>
        <v>0.2886476220487637</v>
      </c>
      <c r="S15" s="24">
        <f t="shared" si="8"/>
        <v>37034</v>
      </c>
      <c r="U15" s="83">
        <f t="shared" si="9"/>
        <v>36.4256489613023</v>
      </c>
      <c r="V15" s="83">
        <f t="shared" si="10"/>
        <v>36.13700133925354</v>
      </c>
      <c r="W15" s="81">
        <f t="shared" si="11"/>
        <v>37.07</v>
      </c>
      <c r="X15" s="30">
        <f t="shared" si="12"/>
        <v>13396.3</v>
      </c>
      <c r="Y15" s="31">
        <f t="shared" si="17"/>
        <v>13</v>
      </c>
      <c r="Z15" s="49"/>
      <c r="AB15" s="32"/>
      <c r="AC15" s="32"/>
      <c r="AD15" s="89" t="e">
        <f>AVERAGE(INDEX($E$3:$E$1000,$Y15-DATA!$I$1+1):$E15)</f>
        <v>#VALUE!</v>
      </c>
      <c r="AE15" s="89" t="e">
        <f>STDEVP(INDEX($E$3:$E$1000,$Y15-DATA!$I$1+1):$E15)</f>
        <v>#VALUE!</v>
      </c>
      <c r="AF15" s="89" t="e">
        <f>AD15-MACD!$AB$5*AE15</f>
        <v>#VALUE!</v>
      </c>
      <c r="AG15" s="89" t="e">
        <f>AD15+MACD!$AB$5*AE15</f>
        <v>#VALUE!</v>
      </c>
      <c r="AH15" s="32"/>
      <c r="AI15" s="81">
        <f t="shared" si="13"/>
        <v>35.36422025042119</v>
      </c>
      <c r="AJ15" s="81">
        <f t="shared" si="14"/>
        <v>37.36777974957881</v>
      </c>
      <c r="AK15" s="32"/>
      <c r="AL15" s="32"/>
      <c r="AM15" s="32"/>
      <c r="AN15" s="33"/>
    </row>
    <row r="16" spans="1:40" ht="12.75">
      <c r="A16" s="16">
        <f>DATA!C22</f>
        <v>36393</v>
      </c>
      <c r="B16" s="53">
        <f>DATA!D22</f>
        <v>30.3</v>
      </c>
      <c r="C16" s="53">
        <f>DATA!E22</f>
        <v>30.39</v>
      </c>
      <c r="D16" s="53">
        <f>DATA!F22</f>
        <v>29.75</v>
      </c>
      <c r="E16" s="53">
        <f>DATA!G22</f>
        <v>29.88</v>
      </c>
      <c r="F16" s="55">
        <f>DATA!H22</f>
        <v>19923200</v>
      </c>
      <c r="G16" s="19">
        <f t="shared" si="0"/>
        <v>21.917568914295593</v>
      </c>
      <c r="H16" s="19">
        <f t="shared" si="1"/>
        <v>1</v>
      </c>
      <c r="I16" s="18">
        <f t="shared" si="15"/>
        <v>21.917568914295593</v>
      </c>
      <c r="J16" s="18"/>
      <c r="K16" s="19">
        <f t="shared" si="2"/>
        <v>12.390789619963723</v>
      </c>
      <c r="L16" s="19">
        <f t="shared" si="3"/>
        <v>1</v>
      </c>
      <c r="M16" s="18">
        <f t="shared" si="16"/>
        <v>12.390789619963723</v>
      </c>
      <c r="N16" s="85">
        <f t="shared" si="4"/>
        <v>36393</v>
      </c>
      <c r="O16" s="20">
        <f t="shared" si="5"/>
        <v>9.52677929433187</v>
      </c>
      <c r="P16" s="29"/>
      <c r="Q16" s="30">
        <f t="shared" si="6"/>
        <v>456</v>
      </c>
      <c r="R16" s="23">
        <f t="shared" si="7"/>
        <v>0.3016614989822912</v>
      </c>
      <c r="S16" s="24">
        <f t="shared" si="8"/>
        <v>37035</v>
      </c>
      <c r="U16" s="83">
        <f t="shared" si="9"/>
        <v>36.467015726892555</v>
      </c>
      <c r="V16" s="83">
        <f t="shared" si="10"/>
        <v>36.165354227910264</v>
      </c>
      <c r="W16" s="81">
        <f t="shared" si="11"/>
        <v>36.86</v>
      </c>
      <c r="X16" s="30">
        <f t="shared" si="12"/>
        <v>12197</v>
      </c>
      <c r="Y16" s="31">
        <f t="shared" si="17"/>
        <v>14</v>
      </c>
      <c r="Z16" s="32"/>
      <c r="AA16" s="32"/>
      <c r="AB16" s="32"/>
      <c r="AC16" s="32"/>
      <c r="AD16" s="89">
        <f>AVERAGE(INDEX($E$3:$E$1000,$Y16-DATA!$I$1+1):$E16)</f>
        <v>30.69396518375242</v>
      </c>
      <c r="AE16" s="89">
        <f>STDEVP(INDEX($E$3:$E$1000,$Y16-DATA!$I$1+1):$E16)</f>
        <v>8.771572861629359</v>
      </c>
      <c r="AF16" s="89">
        <f>AD16-MACD!$AB$5*AE16</f>
        <v>13.150819460493704</v>
      </c>
      <c r="AG16" s="89">
        <f>AD16+MACD!$AB$5*AE16</f>
        <v>48.23711090701114</v>
      </c>
      <c r="AH16" s="32"/>
      <c r="AI16" s="81">
        <f t="shared" si="13"/>
        <v>35.38357578620363</v>
      </c>
      <c r="AJ16" s="81">
        <f t="shared" si="14"/>
        <v>37.436424213796364</v>
      </c>
      <c r="AK16" s="32"/>
      <c r="AL16" s="32"/>
      <c r="AM16" s="32"/>
      <c r="AN16" s="33"/>
    </row>
    <row r="17" spans="1:40" ht="12.75">
      <c r="A17" s="16">
        <f>DATA!C23</f>
        <v>36396</v>
      </c>
      <c r="B17" s="53">
        <f>DATA!D23</f>
        <v>29.78</v>
      </c>
      <c r="C17" s="53">
        <f>DATA!E23</f>
        <v>29.85</v>
      </c>
      <c r="D17" s="53">
        <f>DATA!F23</f>
        <v>29.55</v>
      </c>
      <c r="E17" s="53">
        <f>DATA!G23</f>
        <v>29.85</v>
      </c>
      <c r="F17" s="55">
        <f>DATA!H23</f>
        <v>11508900</v>
      </c>
      <c r="G17" s="19">
        <f t="shared" si="0"/>
        <v>22.673038541505537</v>
      </c>
      <c r="H17" s="19">
        <f t="shared" si="1"/>
        <v>1</v>
      </c>
      <c r="I17" s="18">
        <f t="shared" si="15"/>
        <v>22.673038541505537</v>
      </c>
      <c r="J17" s="18"/>
      <c r="K17" s="19">
        <f t="shared" si="2"/>
        <v>13.07546453682789</v>
      </c>
      <c r="L17" s="19">
        <f t="shared" si="3"/>
        <v>1</v>
      </c>
      <c r="M17" s="18">
        <f t="shared" si="16"/>
        <v>13.07546453682789</v>
      </c>
      <c r="N17" s="85">
        <f t="shared" si="4"/>
        <v>36396</v>
      </c>
      <c r="O17" s="20">
        <f t="shared" si="5"/>
        <v>9.597574004677647</v>
      </c>
      <c r="P17" s="29"/>
      <c r="Q17" s="30">
        <f t="shared" si="6"/>
        <v>457</v>
      </c>
      <c r="R17" s="23">
        <f t="shared" si="7"/>
        <v>0.3163293546584711</v>
      </c>
      <c r="S17" s="24">
        <f t="shared" si="8"/>
        <v>37036</v>
      </c>
      <c r="U17" s="83">
        <f t="shared" si="9"/>
        <v>36.51206184814088</v>
      </c>
      <c r="V17" s="83">
        <f t="shared" si="10"/>
        <v>36.19573249348241</v>
      </c>
      <c r="W17" s="81">
        <f t="shared" si="11"/>
        <v>36.94</v>
      </c>
      <c r="X17" s="30">
        <f t="shared" si="12"/>
        <v>10943.4</v>
      </c>
      <c r="Y17" s="31">
        <f t="shared" si="17"/>
        <v>15</v>
      </c>
      <c r="Z17" s="35"/>
      <c r="AA17" s="63" t="s">
        <v>22</v>
      </c>
      <c r="AB17" s="64"/>
      <c r="AC17" s="32"/>
      <c r="AD17" s="89">
        <f>AVERAGE(INDEX($E$3:$E$1000,$Y17-DATA!$I$1+1):$E17)</f>
        <v>28.83933333333334</v>
      </c>
      <c r="AE17" s="89">
        <f>STDEVP(INDEX($E$3:$E$1000,$Y17-DATA!$I$1+1):$E17)</f>
        <v>0.8592280773395414</v>
      </c>
      <c r="AF17" s="89">
        <f>AD17-MACD!$AB$5*AE17</f>
        <v>27.120877178654258</v>
      </c>
      <c r="AG17" s="89">
        <f>AD17+MACD!$AB$5*AE17</f>
        <v>30.55778948801242</v>
      </c>
      <c r="AH17" s="35"/>
      <c r="AI17" s="81">
        <f t="shared" si="13"/>
        <v>35.47088364205668</v>
      </c>
      <c r="AJ17" s="81">
        <f t="shared" si="14"/>
        <v>37.49444969127666</v>
      </c>
      <c r="AK17" s="35"/>
      <c r="AL17" s="35"/>
      <c r="AM17" s="35"/>
      <c r="AN17" s="36"/>
    </row>
    <row r="18" spans="1:40" ht="12.75">
      <c r="A18" s="16">
        <f>DATA!C24</f>
        <v>36397</v>
      </c>
      <c r="B18" s="53">
        <f>DATA!D24</f>
        <v>29.65</v>
      </c>
      <c r="C18" s="53">
        <f>DATA!E24</f>
        <v>29.95</v>
      </c>
      <c r="D18" s="53">
        <f>DATA!F24</f>
        <v>29.4</v>
      </c>
      <c r="E18" s="53">
        <f>DATA!G24</f>
        <v>29.88</v>
      </c>
      <c r="F18" s="55">
        <f>DATA!H24</f>
        <v>14060300</v>
      </c>
      <c r="G18" s="19">
        <f t="shared" si="0"/>
        <v>23.359415823266914</v>
      </c>
      <c r="H18" s="19">
        <f t="shared" si="1"/>
        <v>1</v>
      </c>
      <c r="I18" s="18">
        <f t="shared" si="15"/>
        <v>23.359415823266914</v>
      </c>
      <c r="J18" s="18"/>
      <c r="K18" s="19">
        <f t="shared" si="2"/>
        <v>13.734465927540523</v>
      </c>
      <c r="L18" s="19">
        <f t="shared" si="3"/>
        <v>1</v>
      </c>
      <c r="M18" s="18">
        <f t="shared" si="16"/>
        <v>13.734465927540523</v>
      </c>
      <c r="N18" s="85">
        <f t="shared" si="4"/>
        <v>36397</v>
      </c>
      <c r="O18" s="20">
        <f t="shared" si="5"/>
        <v>9.624949895726392</v>
      </c>
      <c r="P18" s="29"/>
      <c r="Q18" s="30">
        <f t="shared" si="6"/>
        <v>458</v>
      </c>
      <c r="R18" s="23">
        <f t="shared" si="7"/>
        <v>0.32453706354352363</v>
      </c>
      <c r="S18" s="24">
        <f t="shared" si="8"/>
        <v>37037</v>
      </c>
      <c r="U18" s="83">
        <f t="shared" si="9"/>
        <v>36.54710357688937</v>
      </c>
      <c r="V18" s="83">
        <f t="shared" si="10"/>
        <v>36.222566513345846</v>
      </c>
      <c r="W18" s="81">
        <f t="shared" si="11"/>
        <v>36.88</v>
      </c>
      <c r="X18" s="30">
        <f t="shared" si="12"/>
        <v>8513.4</v>
      </c>
      <c r="Y18" s="31">
        <f t="shared" si="17"/>
        <v>16</v>
      </c>
      <c r="Z18" s="37" t="str">
        <f>"from "&amp;TEXT(S3,"mmm d/yy")&amp;" to "&amp;TEXT(S41,"mmm d/yy")</f>
        <v>from May 6/05 to Jun 30/05</v>
      </c>
      <c r="AB18" s="35"/>
      <c r="AC18" s="32"/>
      <c r="AD18" s="89">
        <f>AVERAGE(INDEX($E$3:$E$1000,$Y18-DATA!$I$1+1):$E18)</f>
        <v>28.978000000000005</v>
      </c>
      <c r="AE18" s="89">
        <f>STDEVP(INDEX($E$3:$E$1000,$Y18-DATA!$I$1+1):$E18)</f>
        <v>0.8480738961511236</v>
      </c>
      <c r="AF18" s="89">
        <f>AD18-MACD!$AB$5*AE18</f>
        <v>27.281852207697757</v>
      </c>
      <c r="AG18" s="89">
        <f>AD18+MACD!$AB$5*AE18</f>
        <v>30.674147792302254</v>
      </c>
      <c r="AH18" s="35"/>
      <c r="AI18" s="81">
        <f t="shared" si="13"/>
        <v>35.58169101669249</v>
      </c>
      <c r="AJ18" s="81">
        <f t="shared" si="14"/>
        <v>37.52097564997419</v>
      </c>
      <c r="AK18" s="35"/>
      <c r="AL18" s="35"/>
      <c r="AM18" s="35"/>
      <c r="AN18" s="36"/>
    </row>
    <row r="19" spans="1:40" ht="12.75">
      <c r="A19" s="16">
        <f>DATA!C25</f>
        <v>36398</v>
      </c>
      <c r="B19" s="53">
        <f>DATA!D25</f>
        <v>29.63</v>
      </c>
      <c r="C19" s="53">
        <f>DATA!E25</f>
        <v>29.81</v>
      </c>
      <c r="D19" s="53">
        <f>DATA!F25</f>
        <v>29.6</v>
      </c>
      <c r="E19" s="53">
        <f>DATA!G25</f>
        <v>29.75</v>
      </c>
      <c r="F19" s="55">
        <f>DATA!H25</f>
        <v>12185300</v>
      </c>
      <c r="G19" s="19">
        <f t="shared" si="0"/>
        <v>23.968042887717683</v>
      </c>
      <c r="H19" s="19">
        <f t="shared" si="1"/>
        <v>1</v>
      </c>
      <c r="I19" s="18">
        <f t="shared" si="15"/>
        <v>23.968042887717683</v>
      </c>
      <c r="J19" s="18"/>
      <c r="K19" s="19">
        <f t="shared" si="2"/>
        <v>14.362526087244817</v>
      </c>
      <c r="L19" s="19">
        <f t="shared" si="3"/>
        <v>1</v>
      </c>
      <c r="M19" s="18">
        <f t="shared" si="16"/>
        <v>14.362526087244817</v>
      </c>
      <c r="N19" s="85">
        <f t="shared" si="4"/>
        <v>36398</v>
      </c>
      <c r="O19" s="20">
        <f t="shared" si="5"/>
        <v>9.605516800472866</v>
      </c>
      <c r="P19" s="29"/>
      <c r="Q19" s="30">
        <f t="shared" si="6"/>
        <v>459</v>
      </c>
      <c r="R19" s="23">
        <f t="shared" si="7"/>
        <v>0.30805081584773575</v>
      </c>
      <c r="S19" s="24">
        <f t="shared" si="8"/>
        <v>37041</v>
      </c>
      <c r="U19" s="83">
        <f t="shared" si="9"/>
        <v>36.540712760042766</v>
      </c>
      <c r="V19" s="83">
        <f t="shared" si="10"/>
        <v>36.23266194419503</v>
      </c>
      <c r="W19" s="81">
        <f t="shared" si="11"/>
        <v>36.48</v>
      </c>
      <c r="X19" s="101">
        <f t="shared" si="12"/>
        <v>20204.2</v>
      </c>
      <c r="Y19" s="48">
        <f t="shared" si="17"/>
        <v>17</v>
      </c>
      <c r="Z19" s="49"/>
      <c r="AA19" s="49"/>
      <c r="AB19" s="35"/>
      <c r="AC19" s="32"/>
      <c r="AD19" s="89">
        <f>AVERAGE(INDEX($E$3:$E$1000,$Y19-DATA!$I$1+1):$E19)</f>
        <v>29.116000000000003</v>
      </c>
      <c r="AE19" s="89">
        <f>STDEVP(INDEX($E$3:$E$1000,$Y19-DATA!$I$1+1):$E19)</f>
        <v>0.7922104097605078</v>
      </c>
      <c r="AF19" s="89">
        <f>AD19-MACD!$AB$5*AE19</f>
        <v>27.53157918047899</v>
      </c>
      <c r="AG19" s="89">
        <f>AD19+MACD!$AB$5*AE19</f>
        <v>30.700420819521018</v>
      </c>
      <c r="AH19" s="35"/>
      <c r="AI19" s="81">
        <f t="shared" si="13"/>
        <v>35.61253292399361</v>
      </c>
      <c r="AJ19" s="81">
        <f t="shared" si="14"/>
        <v>37.5234670760064</v>
      </c>
      <c r="AK19" s="35"/>
      <c r="AL19" s="35"/>
      <c r="AM19" s="35"/>
      <c r="AN19" s="36"/>
    </row>
    <row r="20" spans="1:40" ht="12.75">
      <c r="A20" s="16">
        <f>DATA!C26</f>
        <v>36399</v>
      </c>
      <c r="B20" s="53">
        <f>DATA!D26</f>
        <v>29.8</v>
      </c>
      <c r="C20" s="53">
        <f>DATA!E26</f>
        <v>29.9</v>
      </c>
      <c r="D20" s="53">
        <f>DATA!F26</f>
        <v>29.4</v>
      </c>
      <c r="E20" s="53">
        <f>DATA!G26</f>
        <v>29.68</v>
      </c>
      <c r="F20" s="55">
        <f>DATA!H26</f>
        <v>13707300</v>
      </c>
      <c r="G20" s="19">
        <f t="shared" si="0"/>
        <v>24.512038803173144</v>
      </c>
      <c r="H20" s="19">
        <f t="shared" si="1"/>
        <v>1</v>
      </c>
      <c r="I20" s="18">
        <f t="shared" si="15"/>
        <v>24.512038803173144</v>
      </c>
      <c r="J20" s="18"/>
      <c r="K20" s="19">
        <f t="shared" si="2"/>
        <v>14.963211338725412</v>
      </c>
      <c r="L20" s="19">
        <f t="shared" si="3"/>
        <v>1</v>
      </c>
      <c r="M20" s="18">
        <f t="shared" si="16"/>
        <v>14.963211338725412</v>
      </c>
      <c r="N20" s="85">
        <f t="shared" si="4"/>
        <v>36399</v>
      </c>
      <c r="O20" s="20">
        <f t="shared" si="5"/>
        <v>9.548827464447733</v>
      </c>
      <c r="P20" s="29"/>
      <c r="Q20" s="30">
        <f t="shared" si="6"/>
        <v>460</v>
      </c>
      <c r="R20" s="23">
        <f t="shared" si="7"/>
        <v>0.31777920065803045</v>
      </c>
      <c r="S20" s="24">
        <f t="shared" si="8"/>
        <v>37042</v>
      </c>
      <c r="U20" s="83">
        <f t="shared" si="9"/>
        <v>36.577787735276786</v>
      </c>
      <c r="V20" s="83">
        <f t="shared" si="10"/>
        <v>36.260008534618756</v>
      </c>
      <c r="W20" s="81">
        <f t="shared" si="11"/>
        <v>36.93</v>
      </c>
      <c r="X20" s="101">
        <f t="shared" si="12"/>
        <v>14898.2</v>
      </c>
      <c r="Y20" s="48">
        <f t="shared" si="17"/>
        <v>18</v>
      </c>
      <c r="Z20" s="35"/>
      <c r="AA20" s="35"/>
      <c r="AB20" s="35"/>
      <c r="AC20" s="32"/>
      <c r="AD20" s="89">
        <f>AVERAGE(INDEX($E$3:$E$1000,$Y20-DATA!$I$1+1):$E20)</f>
        <v>29.22266666666667</v>
      </c>
      <c r="AE20" s="89">
        <f>STDEVP(INDEX($E$3:$E$1000,$Y20-DATA!$I$1+1):$E20)</f>
        <v>0.7522452318816637</v>
      </c>
      <c r="AF20" s="89">
        <f>AD20-MACD!$AB$5*AE20</f>
        <v>27.71817620290334</v>
      </c>
      <c r="AG20" s="89">
        <f>AD20+MACD!$AB$5*AE20</f>
        <v>30.727157130429998</v>
      </c>
      <c r="AH20" s="35"/>
      <c r="AI20" s="81">
        <f t="shared" si="13"/>
        <v>35.75752742201062</v>
      </c>
      <c r="AJ20" s="81">
        <f t="shared" si="14"/>
        <v>37.52513924465605</v>
      </c>
      <c r="AK20" s="35"/>
      <c r="AL20" s="35"/>
      <c r="AM20" s="35"/>
      <c r="AN20" s="36"/>
    </row>
    <row r="21" spans="1:40" ht="12.75">
      <c r="A21" s="16">
        <f>DATA!C27</f>
        <v>36400</v>
      </c>
      <c r="B21" s="53">
        <f>DATA!D27</f>
        <v>29.58</v>
      </c>
      <c r="C21" s="53">
        <f>DATA!E27</f>
        <v>29.7</v>
      </c>
      <c r="D21" s="53">
        <f>DATA!F27</f>
        <v>29.3</v>
      </c>
      <c r="E21" s="53">
        <f>DATA!G27</f>
        <v>29.57</v>
      </c>
      <c r="F21" s="55">
        <f>DATA!H27</f>
        <v>13129600</v>
      </c>
      <c r="G21" s="19">
        <f t="shared" si="0"/>
        <v>24.99374939334713</v>
      </c>
      <c r="H21" s="19">
        <f t="shared" si="1"/>
        <v>1</v>
      </c>
      <c r="I21" s="18">
        <f t="shared" si="15"/>
        <v>24.99374939334713</v>
      </c>
      <c r="J21" s="18"/>
      <c r="K21" s="19">
        <f t="shared" si="2"/>
        <v>15.536026580344021</v>
      </c>
      <c r="L21" s="19">
        <f t="shared" si="3"/>
        <v>1</v>
      </c>
      <c r="M21" s="18">
        <f t="shared" si="16"/>
        <v>15.536026580344021</v>
      </c>
      <c r="N21" s="85">
        <f t="shared" si="4"/>
        <v>36400</v>
      </c>
      <c r="O21" s="20">
        <f t="shared" si="5"/>
        <v>9.457722813003109</v>
      </c>
      <c r="P21" s="29"/>
      <c r="Q21" s="30">
        <f t="shared" si="6"/>
        <v>461</v>
      </c>
      <c r="R21" s="23">
        <f t="shared" si="7"/>
        <v>0.3233683784878636</v>
      </c>
      <c r="S21" s="24">
        <f t="shared" si="8"/>
        <v>37043</v>
      </c>
      <c r="U21" s="83">
        <f t="shared" si="9"/>
        <v>36.60847461763137</v>
      </c>
      <c r="V21" s="83">
        <f t="shared" si="10"/>
        <v>36.28510623914351</v>
      </c>
      <c r="W21" s="81">
        <f t="shared" si="11"/>
        <v>36.9</v>
      </c>
      <c r="X21" s="101">
        <f t="shared" si="12"/>
        <v>19726.2</v>
      </c>
      <c r="Y21" s="48">
        <f t="shared" si="17"/>
        <v>19</v>
      </c>
      <c r="Z21" s="35"/>
      <c r="AA21" s="35"/>
      <c r="AB21" s="35"/>
      <c r="AC21" s="32"/>
      <c r="AD21" s="89">
        <f>AVERAGE(INDEX($E$3:$E$1000,$Y21-DATA!$I$1+1):$E21)</f>
        <v>29.322</v>
      </c>
      <c r="AE21" s="89">
        <f>STDEVP(INDEX($E$3:$E$1000,$Y21-DATA!$I$1+1):$E21)</f>
        <v>0.6906537965338252</v>
      </c>
      <c r="AF21" s="89">
        <f>AD21-MACD!$AB$5*AE21</f>
        <v>27.94069240693235</v>
      </c>
      <c r="AG21" s="89">
        <f>AD21+MACD!$AB$5*AE21</f>
        <v>30.70330759306765</v>
      </c>
      <c r="AH21" s="35"/>
      <c r="AI21" s="81">
        <f t="shared" si="13"/>
        <v>35.83095290970095</v>
      </c>
      <c r="AJ21" s="81">
        <f t="shared" si="14"/>
        <v>37.54638042363239</v>
      </c>
      <c r="AK21" s="35"/>
      <c r="AL21" s="35"/>
      <c r="AM21" s="35"/>
      <c r="AN21" s="36"/>
    </row>
    <row r="22" spans="1:40" ht="12.75">
      <c r="A22" s="16">
        <f>DATA!C28</f>
        <v>36404</v>
      </c>
      <c r="B22" s="53">
        <f>DATA!D28</f>
        <v>29.75</v>
      </c>
      <c r="C22" s="53">
        <f>DATA!E28</f>
        <v>30.49</v>
      </c>
      <c r="D22" s="53">
        <f>DATA!F28</f>
        <v>29.58</v>
      </c>
      <c r="E22" s="53">
        <f>DATA!G28</f>
        <v>30.44</v>
      </c>
      <c r="F22" s="55">
        <f>DATA!H28</f>
        <v>24469700</v>
      </c>
      <c r="G22" s="19">
        <f t="shared" si="0"/>
        <v>25.51243992731407</v>
      </c>
      <c r="H22" s="19">
        <f t="shared" si="1"/>
        <v>1</v>
      </c>
      <c r="I22" s="18">
        <f t="shared" si="15"/>
        <v>25.51243992731407</v>
      </c>
      <c r="J22" s="18"/>
      <c r="K22" s="19">
        <f t="shared" si="2"/>
        <v>16.12049612621288</v>
      </c>
      <c r="L22" s="19">
        <f t="shared" si="3"/>
        <v>1</v>
      </c>
      <c r="M22" s="18">
        <f t="shared" si="16"/>
        <v>16.12049612621288</v>
      </c>
      <c r="N22" s="85">
        <f t="shared" si="4"/>
        <v>36404</v>
      </c>
      <c r="O22" s="20">
        <f t="shared" si="5"/>
        <v>9.391943801101188</v>
      </c>
      <c r="P22" s="29"/>
      <c r="Q22" s="30">
        <f t="shared" si="6"/>
        <v>462</v>
      </c>
      <c r="R22" s="23">
        <f t="shared" si="7"/>
        <v>0.31581473800758886</v>
      </c>
      <c r="S22" s="24">
        <f t="shared" si="8"/>
        <v>37044</v>
      </c>
      <c r="U22" s="83">
        <f t="shared" si="9"/>
        <v>36.6171913207141</v>
      </c>
      <c r="V22" s="83">
        <f t="shared" si="10"/>
        <v>36.30137658270651</v>
      </c>
      <c r="W22" s="81">
        <f t="shared" si="11"/>
        <v>36.7</v>
      </c>
      <c r="X22" s="101">
        <f t="shared" si="12"/>
        <v>11988.7</v>
      </c>
      <c r="Y22" s="48">
        <f t="shared" si="17"/>
        <v>20</v>
      </c>
      <c r="Z22" s="35"/>
      <c r="AA22" s="35"/>
      <c r="AB22" s="35"/>
      <c r="AC22" s="35"/>
      <c r="AD22" s="89">
        <f>AVERAGE(INDEX($E$3:$E$1000,$Y22-DATA!$I$1+1):$E22)</f>
        <v>29.466</v>
      </c>
      <c r="AE22" s="89">
        <f>STDEVP(INDEX($E$3:$E$1000,$Y22-DATA!$I$1+1):$E22)</f>
        <v>0.6835281023239902</v>
      </c>
      <c r="AF22" s="89">
        <f>AD22-MACD!$AB$5*AE22</f>
        <v>28.09894379535202</v>
      </c>
      <c r="AG22" s="89">
        <f>AD22+MACD!$AB$5*AE22</f>
        <v>30.83305620464798</v>
      </c>
      <c r="AH22" s="35"/>
      <c r="AI22" s="81">
        <f t="shared" si="13"/>
        <v>36.0059376720098</v>
      </c>
      <c r="AJ22" s="81">
        <f t="shared" si="14"/>
        <v>37.482062327990214</v>
      </c>
      <c r="AK22" s="35"/>
      <c r="AL22" s="35"/>
      <c r="AM22" s="35"/>
      <c r="AN22" s="36"/>
    </row>
    <row r="23" spans="1:40" ht="12.75">
      <c r="A23" s="16">
        <f>DATA!C29</f>
        <v>36405</v>
      </c>
      <c r="B23" s="53">
        <f>DATA!D29</f>
        <v>30.55</v>
      </c>
      <c r="C23" s="53">
        <f>DATA!E29</f>
        <v>31.26</v>
      </c>
      <c r="D23" s="53">
        <f>DATA!F29</f>
        <v>30.51</v>
      </c>
      <c r="E23" s="53">
        <f>DATA!G29</f>
        <v>31.12</v>
      </c>
      <c r="F23" s="55">
        <f>DATA!H29</f>
        <v>34207100</v>
      </c>
      <c r="G23" s="19">
        <f t="shared" si="0"/>
        <v>26.046493267569872</v>
      </c>
      <c r="H23" s="19">
        <f t="shared" si="1"/>
        <v>1</v>
      </c>
      <c r="I23" s="18">
        <f t="shared" si="15"/>
        <v>26.046493267569872</v>
      </c>
      <c r="J23" s="18"/>
      <c r="K23" s="19">
        <f t="shared" si="2"/>
        <v>16.70871196440061</v>
      </c>
      <c r="L23" s="19">
        <f t="shared" si="3"/>
        <v>1</v>
      </c>
      <c r="M23" s="18">
        <f t="shared" si="16"/>
        <v>16.70871196440061</v>
      </c>
      <c r="N23" s="85">
        <f t="shared" si="4"/>
        <v>36405</v>
      </c>
      <c r="O23" s="20">
        <f t="shared" si="5"/>
        <v>9.337781303169262</v>
      </c>
      <c r="P23" s="29"/>
      <c r="Q23" s="30">
        <f t="shared" si="6"/>
        <v>463</v>
      </c>
      <c r="R23" s="23">
        <f t="shared" si="7"/>
        <v>0.30302697121098277</v>
      </c>
      <c r="S23" s="24">
        <f t="shared" si="8"/>
        <v>37047</v>
      </c>
      <c r="U23" s="83">
        <f t="shared" si="9"/>
        <v>36.61650643302704</v>
      </c>
      <c r="V23" s="83">
        <f t="shared" si="10"/>
        <v>36.31347946181606</v>
      </c>
      <c r="W23" s="81">
        <f t="shared" si="11"/>
        <v>36.61</v>
      </c>
      <c r="X23" s="30">
        <f t="shared" si="12"/>
        <v>11998</v>
      </c>
      <c r="Y23" s="31">
        <f t="shared" si="17"/>
        <v>21</v>
      </c>
      <c r="Z23" s="35"/>
      <c r="AA23" s="35"/>
      <c r="AB23" s="49"/>
      <c r="AC23" s="35"/>
      <c r="AD23" s="89">
        <f>AVERAGE(INDEX($E$3:$E$1000,$Y23-DATA!$I$1+1):$E23)</f>
        <v>29.651999999999997</v>
      </c>
      <c r="AE23" s="89">
        <f>STDEVP(INDEX($E$3:$E$1000,$Y23-DATA!$I$1+1):$E23)</f>
        <v>0.7272981965238247</v>
      </c>
      <c r="AF23" s="89">
        <f>AD23-MACD!$AB$5*AE23</f>
        <v>28.19740360695235</v>
      </c>
      <c r="AG23" s="89">
        <f>AD23+MACD!$AB$5*AE23</f>
        <v>31.106596393047646</v>
      </c>
      <c r="AH23" s="35"/>
      <c r="AI23" s="81">
        <f t="shared" si="13"/>
        <v>36.31054837223966</v>
      </c>
      <c r="AJ23" s="81">
        <f t="shared" si="14"/>
        <v>37.29878496109368</v>
      </c>
      <c r="AK23" s="35"/>
      <c r="AL23" s="35"/>
      <c r="AM23" s="35"/>
      <c r="AN23" s="36"/>
    </row>
    <row r="24" spans="1:40" ht="12.75">
      <c r="A24" s="16">
        <f>DATA!C30</f>
        <v>36406</v>
      </c>
      <c r="B24" s="53">
        <f>DATA!D30</f>
        <v>31.11</v>
      </c>
      <c r="C24" s="53">
        <f>DATA!E30</f>
        <v>31.35</v>
      </c>
      <c r="D24" s="53">
        <f>DATA!F30</f>
        <v>31.01</v>
      </c>
      <c r="E24" s="53">
        <f>DATA!G30</f>
        <v>31.32</v>
      </c>
      <c r="F24" s="55">
        <f>DATA!H30</f>
        <v>18892100</v>
      </c>
      <c r="G24" s="19">
        <f t="shared" si="0"/>
        <v>26.548732003991788</v>
      </c>
      <c r="H24" s="19">
        <f t="shared" si="1"/>
        <v>1</v>
      </c>
      <c r="I24" s="18">
        <f t="shared" si="15"/>
        <v>26.548732003991788</v>
      </c>
      <c r="J24" s="18"/>
      <c r="K24" s="19">
        <f t="shared" si="2"/>
        <v>17.281703652071172</v>
      </c>
      <c r="L24" s="19">
        <f t="shared" si="3"/>
        <v>1</v>
      </c>
      <c r="M24" s="18">
        <f t="shared" si="16"/>
        <v>17.281703652071172</v>
      </c>
      <c r="N24" s="85">
        <f t="shared" si="4"/>
        <v>36406</v>
      </c>
      <c r="O24" s="20">
        <f t="shared" si="5"/>
        <v>9.267028351920615</v>
      </c>
      <c r="P24" s="29"/>
      <c r="Q24" s="30">
        <f t="shared" si="6"/>
        <v>464</v>
      </c>
      <c r="R24" s="23">
        <f t="shared" si="7"/>
        <v>0.3036642085849408</v>
      </c>
      <c r="S24" s="24">
        <f t="shared" si="8"/>
        <v>37048</v>
      </c>
      <c r="U24" s="83">
        <f t="shared" si="9"/>
        <v>36.63779153464351</v>
      </c>
      <c r="V24" s="83">
        <f t="shared" si="10"/>
        <v>36.33412732605857</v>
      </c>
      <c r="W24" s="81">
        <f t="shared" si="11"/>
        <v>36.84</v>
      </c>
      <c r="X24" s="30">
        <f t="shared" si="12"/>
        <v>17090.9</v>
      </c>
      <c r="Y24" s="31">
        <f t="shared" si="17"/>
        <v>22</v>
      </c>
      <c r="Z24" s="49"/>
      <c r="AA24" s="49"/>
      <c r="AB24" s="49"/>
      <c r="AC24" s="35"/>
      <c r="AD24" s="89">
        <f>AVERAGE(INDEX($E$3:$E$1000,$Y24-DATA!$I$1+1):$E24)</f>
        <v>29.872</v>
      </c>
      <c r="AE24" s="89">
        <f>STDEVP(INDEX($E$3:$E$1000,$Y24-DATA!$I$1+1):$E24)</f>
        <v>0.6989153501439956</v>
      </c>
      <c r="AF24" s="89">
        <f>AD24-MACD!$AB$5*AE24</f>
        <v>28.47416929971201</v>
      </c>
      <c r="AG24" s="89">
        <f>AD24+MACD!$AB$5*AE24</f>
        <v>31.26983070028799</v>
      </c>
      <c r="AH24" s="35"/>
      <c r="AI24" s="81">
        <f t="shared" si="13"/>
        <v>36.453438401382776</v>
      </c>
      <c r="AJ24" s="81">
        <f t="shared" si="14"/>
        <v>37.23589493195055</v>
      </c>
      <c r="AK24" s="35"/>
      <c r="AL24" s="35"/>
      <c r="AM24" s="35"/>
      <c r="AN24" s="36"/>
    </row>
    <row r="25" spans="1:40" ht="12.75">
      <c r="A25" s="16">
        <f>DATA!C31</f>
        <v>36407</v>
      </c>
      <c r="B25" s="53">
        <f>DATA!D31</f>
        <v>30.94</v>
      </c>
      <c r="C25" s="53">
        <f>DATA!E31</f>
        <v>31.21</v>
      </c>
      <c r="D25" s="53">
        <f>DATA!F31</f>
        <v>30.82</v>
      </c>
      <c r="E25" s="53">
        <f>DATA!G31</f>
        <v>31.04</v>
      </c>
      <c r="F25" s="55">
        <f>DATA!H31</f>
        <v>18543900</v>
      </c>
      <c r="G25" s="19">
        <f t="shared" si="0"/>
        <v>26.976471813135426</v>
      </c>
      <c r="H25" s="19">
        <f t="shared" si="1"/>
        <v>1</v>
      </c>
      <c r="I25" s="18">
        <f t="shared" si="15"/>
        <v>26.976471813135426</v>
      </c>
      <c r="J25" s="18"/>
      <c r="K25" s="19">
        <f t="shared" si="2"/>
        <v>17.821244685323283</v>
      </c>
      <c r="L25" s="19">
        <f t="shared" si="3"/>
        <v>1</v>
      </c>
      <c r="M25" s="18">
        <f t="shared" si="16"/>
        <v>17.821244685323283</v>
      </c>
      <c r="N25" s="85">
        <f t="shared" si="4"/>
        <v>36407</v>
      </c>
      <c r="O25" s="20">
        <f t="shared" si="5"/>
        <v>9.155227127812143</v>
      </c>
      <c r="P25" s="29"/>
      <c r="Q25" s="30">
        <f t="shared" si="6"/>
        <v>465</v>
      </c>
      <c r="R25" s="23">
        <f t="shared" si="7"/>
        <v>0.3008431172318282</v>
      </c>
      <c r="S25" s="24">
        <f t="shared" si="8"/>
        <v>37049</v>
      </c>
      <c r="U25" s="83">
        <f t="shared" si="9"/>
        <v>36.65323995991556</v>
      </c>
      <c r="V25" s="83">
        <f t="shared" si="10"/>
        <v>36.35239684268373</v>
      </c>
      <c r="W25" s="81">
        <f t="shared" si="11"/>
        <v>36.8</v>
      </c>
      <c r="X25" s="30">
        <f t="shared" si="12"/>
        <v>12785.4</v>
      </c>
      <c r="Y25" s="31">
        <f t="shared" si="17"/>
        <v>23</v>
      </c>
      <c r="Z25" s="35"/>
      <c r="AA25" s="39" t="s">
        <v>59</v>
      </c>
      <c r="AB25" s="40">
        <f>1-2/(DATA!I2+1)</f>
        <v>0.9047619047619048</v>
      </c>
      <c r="AC25" s="35"/>
      <c r="AD25" s="89">
        <f>AVERAGE(INDEX($E$3:$E$1000,$Y25-DATA!$I$1+1):$E25)</f>
        <v>30.038</v>
      </c>
      <c r="AE25" s="89">
        <f>STDEVP(INDEX($E$3:$E$1000,$Y25-DATA!$I$1+1):$E25)</f>
        <v>0.6598201775230578</v>
      </c>
      <c r="AF25" s="89">
        <f>AD25-MACD!$AB$5*AE25</f>
        <v>28.718359644953885</v>
      </c>
      <c r="AG25" s="89">
        <f>AD25+MACD!$AB$5*AE25</f>
        <v>31.357640355046115</v>
      </c>
      <c r="AH25" s="35"/>
      <c r="AI25" s="81">
        <f t="shared" si="13"/>
        <v>36.53255247632148</v>
      </c>
      <c r="AJ25" s="81">
        <f t="shared" si="14"/>
        <v>37.20211419034519</v>
      </c>
      <c r="AK25" s="35"/>
      <c r="AL25" s="35"/>
      <c r="AM25" s="35"/>
      <c r="AN25" s="36"/>
    </row>
    <row r="26" spans="1:40" ht="12.75">
      <c r="A26" s="16">
        <f>DATA!C32</f>
        <v>36410</v>
      </c>
      <c r="B26" s="53">
        <f>DATA!D32</f>
        <v>31.03</v>
      </c>
      <c r="C26" s="53">
        <f>DATA!E32</f>
        <v>31.52</v>
      </c>
      <c r="D26" s="53">
        <f>DATA!F32</f>
        <v>30.6</v>
      </c>
      <c r="E26" s="53">
        <f>DATA!G32</f>
        <v>31.38</v>
      </c>
      <c r="F26" s="55">
        <f>DATA!H32</f>
        <v>15212200</v>
      </c>
      <c r="G26" s="19">
        <f t="shared" si="0"/>
        <v>27.39585544997967</v>
      </c>
      <c r="H26" s="19">
        <f t="shared" si="1"/>
        <v>1</v>
      </c>
      <c r="I26" s="18">
        <f t="shared" si="15"/>
        <v>27.39585544997967</v>
      </c>
      <c r="J26" s="18"/>
      <c r="K26" s="19">
        <f t="shared" si="2"/>
        <v>18.352960580016486</v>
      </c>
      <c r="L26" s="19">
        <f t="shared" si="3"/>
        <v>1</v>
      </c>
      <c r="M26" s="18">
        <f t="shared" si="16"/>
        <v>18.352960580016486</v>
      </c>
      <c r="N26" s="85">
        <f t="shared" si="4"/>
        <v>36410</v>
      </c>
      <c r="O26" s="20">
        <f t="shared" si="5"/>
        <v>9.042894869963185</v>
      </c>
      <c r="P26" s="29"/>
      <c r="Q26" s="30">
        <f t="shared" si="6"/>
        <v>466</v>
      </c>
      <c r="R26" s="23">
        <f t="shared" si="7"/>
        <v>0.29670697482410446</v>
      </c>
      <c r="S26" s="24">
        <f t="shared" si="8"/>
        <v>37050</v>
      </c>
      <c r="U26" s="83">
        <f t="shared" si="9"/>
        <v>36.66626472563789</v>
      </c>
      <c r="V26" s="83">
        <f t="shared" si="10"/>
        <v>36.36955775081378</v>
      </c>
      <c r="W26" s="81">
        <f t="shared" si="11"/>
        <v>36.79</v>
      </c>
      <c r="X26" s="30">
        <f t="shared" si="12"/>
        <v>11781.3</v>
      </c>
      <c r="Y26" s="31">
        <f t="shared" si="17"/>
        <v>24</v>
      </c>
      <c r="Z26" s="49"/>
      <c r="AA26" s="39" t="s">
        <v>60</v>
      </c>
      <c r="AB26" s="40">
        <f>1-2/(DATA!I3+1)</f>
        <v>0.9607843137254902</v>
      </c>
      <c r="AC26" s="35"/>
      <c r="AD26" s="89">
        <f>AVERAGE(INDEX($E$3:$E$1000,$Y26-DATA!$I$1+1):$E26)</f>
        <v>30.211333333333336</v>
      </c>
      <c r="AE26" s="89">
        <f>STDEVP(INDEX($E$3:$E$1000,$Y26-DATA!$I$1+1):$E26)</f>
        <v>0.647980109433924</v>
      </c>
      <c r="AF26" s="89">
        <f>AD26-MACD!$AB$5*AE26</f>
        <v>28.91537311446549</v>
      </c>
      <c r="AG26" s="89">
        <f>AD26+MACD!$AB$5*AE26</f>
        <v>31.507293552201183</v>
      </c>
      <c r="AH26" s="35"/>
      <c r="AI26" s="81">
        <f t="shared" si="13"/>
        <v>36.52358755472627</v>
      </c>
      <c r="AJ26" s="81">
        <f t="shared" si="14"/>
        <v>37.196412445273715</v>
      </c>
      <c r="AK26" s="35"/>
      <c r="AL26" s="35"/>
      <c r="AM26" s="35"/>
      <c r="AN26" s="36"/>
    </row>
    <row r="27" spans="1:40" ht="12.75">
      <c r="A27" s="16">
        <f>DATA!C33</f>
        <v>36411</v>
      </c>
      <c r="B27" s="53">
        <f>DATA!D33</f>
        <v>31.06</v>
      </c>
      <c r="C27" s="53">
        <f>DATA!E33</f>
        <v>31.27</v>
      </c>
      <c r="D27" s="53">
        <f>DATA!F33</f>
        <v>30.9</v>
      </c>
      <c r="E27" s="53">
        <f>DATA!G33</f>
        <v>31.16</v>
      </c>
      <c r="F27" s="55">
        <f>DATA!H33</f>
        <v>16168700</v>
      </c>
      <c r="G27" s="19">
        <f t="shared" si="0"/>
        <v>27.75434540712446</v>
      </c>
      <c r="H27" s="19">
        <f t="shared" si="1"/>
        <v>1</v>
      </c>
      <c r="I27" s="18">
        <f t="shared" si="15"/>
        <v>27.75434540712446</v>
      </c>
      <c r="J27" s="18"/>
      <c r="K27" s="19">
        <f t="shared" si="2"/>
        <v>18.85519742001584</v>
      </c>
      <c r="L27" s="19">
        <f t="shared" si="3"/>
        <v>1</v>
      </c>
      <c r="M27" s="18">
        <f t="shared" si="16"/>
        <v>18.85519742001584</v>
      </c>
      <c r="N27" s="85">
        <f t="shared" si="4"/>
        <v>36411</v>
      </c>
      <c r="O27" s="20">
        <f t="shared" si="5"/>
        <v>8.89914798710862</v>
      </c>
      <c r="P27" s="29"/>
      <c r="Q27" s="30">
        <f t="shared" si="6"/>
        <v>467</v>
      </c>
      <c r="R27" s="23">
        <f t="shared" si="7"/>
        <v>0.2830397698932998</v>
      </c>
      <c r="S27" s="24">
        <f t="shared" si="8"/>
        <v>37051</v>
      </c>
      <c r="U27" s="83">
        <f t="shared" si="9"/>
        <v>36.6628109422438</v>
      </c>
      <c r="V27" s="83">
        <f t="shared" si="10"/>
        <v>36.3797711723505</v>
      </c>
      <c r="W27" s="81">
        <f t="shared" si="11"/>
        <v>36.63</v>
      </c>
      <c r="X27" s="30">
        <f t="shared" si="12"/>
        <v>13645.7</v>
      </c>
      <c r="Y27" s="31">
        <f t="shared" si="17"/>
        <v>25</v>
      </c>
      <c r="Z27" s="49"/>
      <c r="AC27" s="35"/>
      <c r="AD27" s="89">
        <f>AVERAGE(INDEX($E$3:$E$1000,$Y27-DATA!$I$1+1):$E27)</f>
        <v>30.302000000000003</v>
      </c>
      <c r="AE27" s="89">
        <f>STDEVP(INDEX($E$3:$E$1000,$Y27-DATA!$I$1+1):$E27)</f>
        <v>0.678510132569794</v>
      </c>
      <c r="AF27" s="89">
        <f>AD27-MACD!$AB$5*AE27</f>
        <v>28.944979734860414</v>
      </c>
      <c r="AG27" s="89">
        <f>AD27+MACD!$AB$5*AE27</f>
        <v>31.659020265139592</v>
      </c>
      <c r="AH27" s="35"/>
      <c r="AI27" s="81">
        <f t="shared" si="13"/>
        <v>36.48736100737532</v>
      </c>
      <c r="AJ27" s="81">
        <f t="shared" si="14"/>
        <v>37.19397232595802</v>
      </c>
      <c r="AK27" s="35"/>
      <c r="AL27" s="35"/>
      <c r="AM27" s="35"/>
      <c r="AN27" s="36"/>
    </row>
    <row r="28" spans="1:40" ht="12.75">
      <c r="A28" s="16">
        <f>DATA!C34</f>
        <v>36412</v>
      </c>
      <c r="B28" s="53">
        <f>DATA!D34</f>
        <v>31.05</v>
      </c>
      <c r="C28" s="53">
        <f>DATA!E34</f>
        <v>31.24</v>
      </c>
      <c r="D28" s="53">
        <f>DATA!F34</f>
        <v>30.9</v>
      </c>
      <c r="E28" s="53">
        <f>DATA!G34</f>
        <v>31.03</v>
      </c>
      <c r="F28" s="55">
        <f>DATA!H34</f>
        <v>18147000</v>
      </c>
      <c r="G28" s="19">
        <f t="shared" si="0"/>
        <v>28.066312511207844</v>
      </c>
      <c r="H28" s="19">
        <f t="shared" si="1"/>
        <v>1</v>
      </c>
      <c r="I28" s="18">
        <f t="shared" si="15"/>
        <v>28.066312511207844</v>
      </c>
      <c r="J28" s="18"/>
      <c r="K28" s="19">
        <f t="shared" si="2"/>
        <v>19.332640658446593</v>
      </c>
      <c r="L28" s="19">
        <f t="shared" si="3"/>
        <v>1</v>
      </c>
      <c r="M28" s="18">
        <f t="shared" si="16"/>
        <v>19.332640658446593</v>
      </c>
      <c r="N28" s="85">
        <f t="shared" si="4"/>
        <v>36412</v>
      </c>
      <c r="O28" s="20">
        <f t="shared" si="5"/>
        <v>8.733671852761251</v>
      </c>
      <c r="P28" s="29"/>
      <c r="Q28" s="30">
        <f t="shared" si="6"/>
        <v>468</v>
      </c>
      <c r="R28" s="23">
        <f t="shared" si="7"/>
        <v>0.2656202303320043</v>
      </c>
      <c r="S28" s="24">
        <f t="shared" si="8"/>
        <v>37054</v>
      </c>
      <c r="U28" s="83">
        <f t="shared" si="9"/>
        <v>36.65206704298249</v>
      </c>
      <c r="V28" s="83">
        <f t="shared" si="10"/>
        <v>36.38644681265048</v>
      </c>
      <c r="W28" s="81">
        <f t="shared" si="11"/>
        <v>36.55</v>
      </c>
      <c r="X28" s="30">
        <f t="shared" si="12"/>
        <v>14034.5</v>
      </c>
      <c r="Y28" s="31">
        <f t="shared" si="17"/>
        <v>26</v>
      </c>
      <c r="Z28" s="49"/>
      <c r="AA28" s="49"/>
      <c r="AB28" s="49"/>
      <c r="AC28" s="35"/>
      <c r="AD28" s="89">
        <f>AVERAGE(INDEX($E$3:$E$1000,$Y28-DATA!$I$1+1):$E28)</f>
        <v>30.38066666666667</v>
      </c>
      <c r="AE28" s="89">
        <f>STDEVP(INDEX($E$3:$E$1000,$Y28-DATA!$I$1+1):$E28)</f>
        <v>0.6898547351112894</v>
      </c>
      <c r="AF28" s="89">
        <f>AD28-MACD!$AB$5*AE28</f>
        <v>29.00095719644409</v>
      </c>
      <c r="AG28" s="89">
        <f>AD28+MACD!$AB$5*AE28</f>
        <v>31.76037613688925</v>
      </c>
      <c r="AH28" s="35"/>
      <c r="AI28" s="81">
        <f t="shared" si="13"/>
        <v>36.44055196972865</v>
      </c>
      <c r="AJ28" s="81">
        <f t="shared" si="14"/>
        <v>37.18078136360467</v>
      </c>
      <c r="AK28" s="35"/>
      <c r="AL28" s="35"/>
      <c r="AM28" s="35"/>
      <c r="AN28" s="36"/>
    </row>
    <row r="29" spans="1:40" ht="12.75">
      <c r="A29" s="16">
        <f>DATA!C35</f>
        <v>36413</v>
      </c>
      <c r="B29" s="53">
        <f>DATA!D35</f>
        <v>31.05</v>
      </c>
      <c r="C29" s="53">
        <f>DATA!E35</f>
        <v>31.65</v>
      </c>
      <c r="D29" s="53">
        <f>DATA!F35</f>
        <v>31.05</v>
      </c>
      <c r="E29" s="53">
        <f>DATA!G35</f>
        <v>31.48</v>
      </c>
      <c r="F29" s="55">
        <f>DATA!H35</f>
        <v>20060800</v>
      </c>
      <c r="G29" s="19">
        <f t="shared" si="0"/>
        <v>28.391425605378526</v>
      </c>
      <c r="H29" s="19">
        <f t="shared" si="1"/>
        <v>1</v>
      </c>
      <c r="I29" s="18">
        <f t="shared" si="15"/>
        <v>28.391425605378526</v>
      </c>
      <c r="J29" s="18"/>
      <c r="K29" s="19">
        <f t="shared" si="2"/>
        <v>19.809007691448688</v>
      </c>
      <c r="L29" s="19">
        <f t="shared" si="3"/>
        <v>1</v>
      </c>
      <c r="M29" s="18">
        <f t="shared" si="16"/>
        <v>19.809007691448688</v>
      </c>
      <c r="N29" s="85">
        <f t="shared" si="4"/>
        <v>36413</v>
      </c>
      <c r="O29" s="20">
        <f t="shared" si="5"/>
        <v>8.582417913929838</v>
      </c>
      <c r="P29" s="29"/>
      <c r="Q29" s="30">
        <f t="shared" si="6"/>
        <v>469</v>
      </c>
      <c r="R29" s="23">
        <f t="shared" si="7"/>
        <v>0.2416425718325641</v>
      </c>
      <c r="S29" s="24">
        <f t="shared" si="8"/>
        <v>37055</v>
      </c>
      <c r="U29" s="83">
        <f t="shared" si="9"/>
        <v>36.629013038888914</v>
      </c>
      <c r="V29" s="83">
        <f t="shared" si="10"/>
        <v>36.38737046705635</v>
      </c>
      <c r="W29" s="81">
        <f t="shared" si="11"/>
        <v>36.41</v>
      </c>
      <c r="X29" s="30">
        <f t="shared" si="12"/>
        <v>14794.4</v>
      </c>
      <c r="Y29" s="31">
        <f t="shared" si="17"/>
        <v>27</v>
      </c>
      <c r="Z29" s="49"/>
      <c r="AA29" s="49"/>
      <c r="AB29" s="49"/>
      <c r="AC29" s="35"/>
      <c r="AD29" s="89">
        <f>AVERAGE(INDEX($E$3:$E$1000,$Y29-DATA!$I$1+1):$E29)</f>
        <v>30.516000000000002</v>
      </c>
      <c r="AE29" s="89">
        <f>STDEVP(INDEX($E$3:$E$1000,$Y29-DATA!$I$1+1):$E29)</f>
        <v>0.6931166328018975</v>
      </c>
      <c r="AF29" s="89">
        <f>AD29-MACD!$AB$5*AE29</f>
        <v>29.129766734396206</v>
      </c>
      <c r="AG29" s="89">
        <f>AD29+MACD!$AB$5*AE29</f>
        <v>31.902233265603797</v>
      </c>
      <c r="AH29" s="35"/>
      <c r="AI29" s="81">
        <f t="shared" si="13"/>
        <v>36.39480868091276</v>
      </c>
      <c r="AJ29" s="81">
        <f t="shared" si="14"/>
        <v>37.1238579857539</v>
      </c>
      <c r="AK29" s="35"/>
      <c r="AL29" s="35"/>
      <c r="AM29" s="35"/>
      <c r="AN29" s="36"/>
    </row>
    <row r="30" spans="1:40" ht="12.75">
      <c r="A30" s="16">
        <f>DATA!C36</f>
        <v>36414</v>
      </c>
      <c r="B30" s="53">
        <f>DATA!D36</f>
        <v>31.43</v>
      </c>
      <c r="C30" s="53">
        <f>DATA!E36</f>
        <v>31.6</v>
      </c>
      <c r="D30" s="53">
        <f>DATA!F36</f>
        <v>31.13</v>
      </c>
      <c r="E30" s="53">
        <f>DATA!G36</f>
        <v>31.53</v>
      </c>
      <c r="F30" s="55">
        <f>DATA!H36</f>
        <v>16634100</v>
      </c>
      <c r="G30" s="19">
        <f t="shared" si="0"/>
        <v>28.69033745248533</v>
      </c>
      <c r="H30" s="19">
        <f t="shared" si="1"/>
        <v>1</v>
      </c>
      <c r="I30" s="18">
        <f t="shared" si="15"/>
        <v>28.69033745248533</v>
      </c>
      <c r="J30" s="18"/>
      <c r="K30" s="19">
        <f t="shared" si="2"/>
        <v>20.268654448646778</v>
      </c>
      <c r="L30" s="19">
        <f t="shared" si="3"/>
        <v>1</v>
      </c>
      <c r="M30" s="18">
        <f t="shared" si="16"/>
        <v>20.268654448646778</v>
      </c>
      <c r="N30" s="85">
        <f t="shared" si="4"/>
        <v>36414</v>
      </c>
      <c r="O30" s="20">
        <f t="shared" si="5"/>
        <v>8.421683003838552</v>
      </c>
      <c r="P30" s="29"/>
      <c r="Q30" s="30">
        <f t="shared" si="6"/>
        <v>470</v>
      </c>
      <c r="R30" s="23">
        <f t="shared" si="7"/>
        <v>0.21485473770529495</v>
      </c>
      <c r="S30" s="24">
        <f t="shared" si="8"/>
        <v>37056</v>
      </c>
      <c r="U30" s="83">
        <f t="shared" si="9"/>
        <v>36.5995832256614</v>
      </c>
      <c r="V30" s="83">
        <f t="shared" si="10"/>
        <v>36.3847284879561</v>
      </c>
      <c r="W30" s="81">
        <f t="shared" si="11"/>
        <v>36.32</v>
      </c>
      <c r="X30" s="30">
        <f t="shared" si="12"/>
        <v>17995.2</v>
      </c>
      <c r="Y30" s="31">
        <f t="shared" si="17"/>
        <v>28</v>
      </c>
      <c r="Z30" s="35"/>
      <c r="AA30" s="35"/>
      <c r="AB30" s="35"/>
      <c r="AC30" s="35"/>
      <c r="AD30" s="89">
        <f>AVERAGE(INDEX($E$3:$E$1000,$Y30-DATA!$I$1+1):$E30)</f>
        <v>30.607333333333333</v>
      </c>
      <c r="AE30" s="89">
        <f>STDEVP(INDEX($E$3:$E$1000,$Y30-DATA!$I$1+1):$E30)</f>
        <v>0.7294972393520613</v>
      </c>
      <c r="AF30" s="89">
        <f>AD30-MACD!$AB$5*AE30</f>
        <v>29.14833885462921</v>
      </c>
      <c r="AG30" s="89">
        <f>AD30+MACD!$AB$5*AE30</f>
        <v>32.06632781203746</v>
      </c>
      <c r="AH30" s="35"/>
      <c r="AI30" s="81">
        <f>INDEX($AF$3:$AF$1000,$Q30)</f>
        <v>36.32383164001181</v>
      </c>
      <c r="AJ30" s="81">
        <f t="shared" si="14"/>
        <v>37.09483502665487</v>
      </c>
      <c r="AK30" s="35"/>
      <c r="AL30" s="35"/>
      <c r="AM30" s="35"/>
      <c r="AN30" s="36"/>
    </row>
    <row r="31" spans="1:40" ht="12.75">
      <c r="A31" s="16">
        <f>DATA!C37</f>
        <v>36417</v>
      </c>
      <c r="B31" s="53">
        <f>DATA!D37</f>
        <v>31.5</v>
      </c>
      <c r="C31" s="53">
        <f>DATA!E37</f>
        <v>31.75</v>
      </c>
      <c r="D31" s="53">
        <f>DATA!F37</f>
        <v>31.25</v>
      </c>
      <c r="E31" s="53">
        <f>DATA!G37</f>
        <v>31.4</v>
      </c>
      <c r="F31" s="55">
        <f>DATA!H37</f>
        <v>14279600</v>
      </c>
      <c r="G31" s="19">
        <f t="shared" si="0"/>
        <v>28.948400552248632</v>
      </c>
      <c r="H31" s="19">
        <f t="shared" si="1"/>
        <v>1</v>
      </c>
      <c r="I31" s="18">
        <f t="shared" si="15"/>
        <v>28.948400552248632</v>
      </c>
      <c r="J31" s="18"/>
      <c r="K31" s="19">
        <f t="shared" si="2"/>
        <v>20.705177803601806</v>
      </c>
      <c r="L31" s="19">
        <f t="shared" si="3"/>
        <v>1</v>
      </c>
      <c r="M31" s="18">
        <f t="shared" si="16"/>
        <v>20.705177803601806</v>
      </c>
      <c r="N31" s="85">
        <f t="shared" si="4"/>
        <v>36417</v>
      </c>
      <c r="O31" s="20">
        <f t="shared" si="5"/>
        <v>8.243222748646826</v>
      </c>
      <c r="P31" s="29"/>
      <c r="Q31" s="30">
        <f t="shared" si="6"/>
        <v>471</v>
      </c>
      <c r="R31" s="23">
        <f t="shared" si="7"/>
        <v>0.1790014300271423</v>
      </c>
      <c r="S31" s="24">
        <f t="shared" si="8"/>
        <v>37057</v>
      </c>
      <c r="U31" s="83">
        <f t="shared" si="9"/>
        <v>36.552956251788885</v>
      </c>
      <c r="V31" s="83">
        <f t="shared" si="10"/>
        <v>36.37395482176174</v>
      </c>
      <c r="W31" s="81">
        <f t="shared" si="11"/>
        <v>36.11</v>
      </c>
      <c r="X31" s="30">
        <f t="shared" si="12"/>
        <v>16058.8</v>
      </c>
      <c r="Y31" s="31">
        <f t="shared" si="17"/>
        <v>29</v>
      </c>
      <c r="Z31" s="35"/>
      <c r="AA31" s="35"/>
      <c r="AB31" s="35"/>
      <c r="AC31" s="35"/>
      <c r="AD31" s="89">
        <f>AVERAGE(INDEX($E$3:$E$1000,$Y31-DATA!$I$1+1):$E31)</f>
        <v>30.708666666666666</v>
      </c>
      <c r="AE31" s="89">
        <f>STDEVP(INDEX($E$3:$E$1000,$Y31-DATA!$I$1+1):$E31)</f>
        <v>0.7269925874603794</v>
      </c>
      <c r="AF31" s="89">
        <f>AD31-MACD!$AB$5*AE31</f>
        <v>29.254681491745906</v>
      </c>
      <c r="AG31" s="89">
        <f>AD31+MACD!$AB$5*AE31</f>
        <v>32.162651841587426</v>
      </c>
      <c r="AH31" s="35"/>
      <c r="AI31" s="81">
        <f t="shared" si="13"/>
        <v>36.18147886920556</v>
      </c>
      <c r="AJ31" s="81">
        <f t="shared" si="14"/>
        <v>37.137187797461124</v>
      </c>
      <c r="AK31" s="35"/>
      <c r="AL31" s="35"/>
      <c r="AM31" s="35"/>
      <c r="AN31" s="36"/>
    </row>
    <row r="32" spans="1:40" ht="12.75">
      <c r="A32" s="16">
        <f>DATA!C38</f>
        <v>36418</v>
      </c>
      <c r="B32" s="53">
        <f>DATA!D38</f>
        <v>31.23</v>
      </c>
      <c r="C32" s="53">
        <f>DATA!E38</f>
        <v>32.03</v>
      </c>
      <c r="D32" s="53">
        <f>DATA!F38</f>
        <v>31.23</v>
      </c>
      <c r="E32" s="53">
        <f>DATA!G38</f>
        <v>31.93</v>
      </c>
      <c r="F32" s="55">
        <f>DATA!H38</f>
        <v>20066600</v>
      </c>
      <c r="G32" s="19">
        <f t="shared" si="0"/>
        <v>29.23236240441543</v>
      </c>
      <c r="H32" s="19">
        <f t="shared" si="1"/>
        <v>1</v>
      </c>
      <c r="I32" s="18">
        <f t="shared" si="15"/>
        <v>29.23236240441543</v>
      </c>
      <c r="J32" s="18"/>
      <c r="K32" s="19">
        <f t="shared" si="2"/>
        <v>21.14536690934291</v>
      </c>
      <c r="L32" s="19">
        <f t="shared" si="3"/>
        <v>1</v>
      </c>
      <c r="M32" s="18">
        <f t="shared" si="16"/>
        <v>21.14536690934291</v>
      </c>
      <c r="N32" s="85">
        <f t="shared" si="4"/>
        <v>36418</v>
      </c>
      <c r="O32" s="20">
        <f t="shared" si="5"/>
        <v>8.086995495072518</v>
      </c>
      <c r="P32" s="29"/>
      <c r="Q32" s="30">
        <f t="shared" si="6"/>
        <v>472</v>
      </c>
      <c r="R32" s="23">
        <f t="shared" si="7"/>
        <v>0.16901502930961243</v>
      </c>
      <c r="S32" s="24">
        <f t="shared" si="8"/>
        <v>37058</v>
      </c>
      <c r="U32" s="83">
        <f t="shared" si="9"/>
        <v>36.54791279923756</v>
      </c>
      <c r="V32" s="83">
        <f t="shared" si="10"/>
        <v>36.378897769927946</v>
      </c>
      <c r="W32" s="81">
        <f t="shared" si="11"/>
        <v>36.5</v>
      </c>
      <c r="X32" s="30">
        <f t="shared" si="12"/>
        <v>35257.6</v>
      </c>
      <c r="Y32" s="31">
        <f t="shared" si="17"/>
        <v>30</v>
      </c>
      <c r="Z32" s="35"/>
      <c r="AA32" s="35"/>
      <c r="AB32" s="35"/>
      <c r="AC32" s="35"/>
      <c r="AD32" s="89">
        <f>AVERAGE(INDEX($E$3:$E$1000,$Y32-DATA!$I$1+1):$E32)</f>
        <v>30.84733333333333</v>
      </c>
      <c r="AE32" s="89">
        <f>STDEVP(INDEX($E$3:$E$1000,$Y32-DATA!$I$1+1):$E32)</f>
        <v>0.7480505033456195</v>
      </c>
      <c r="AF32" s="89">
        <f>AD32-MACD!$AB$5*AE32</f>
        <v>29.35123232664209</v>
      </c>
      <c r="AG32" s="89">
        <f>AD32+MACD!$AB$5*AE32</f>
        <v>32.34343434002457</v>
      </c>
      <c r="AH32" s="35"/>
      <c r="AI32" s="81">
        <f t="shared" si="13"/>
        <v>36.17101561392002</v>
      </c>
      <c r="AJ32" s="81">
        <f t="shared" si="14"/>
        <v>37.088984386079986</v>
      </c>
      <c r="AK32" s="35"/>
      <c r="AL32" s="35"/>
      <c r="AM32" s="35"/>
      <c r="AN32" s="36"/>
    </row>
    <row r="33" spans="1:40" ht="12.75">
      <c r="A33" s="16">
        <f>DATA!C39</f>
        <v>36419</v>
      </c>
      <c r="B33" s="53">
        <f>DATA!D39</f>
        <v>31.78</v>
      </c>
      <c r="C33" s="53">
        <f>DATA!E39</f>
        <v>31.94</v>
      </c>
      <c r="D33" s="53">
        <f>DATA!F39</f>
        <v>31.48</v>
      </c>
      <c r="E33" s="53">
        <f>DATA!G39</f>
        <v>31.72</v>
      </c>
      <c r="F33" s="55">
        <f>DATA!H39</f>
        <v>19185500</v>
      </c>
      <c r="G33" s="19">
        <f t="shared" si="0"/>
        <v>29.469280270661578</v>
      </c>
      <c r="H33" s="19">
        <f t="shared" si="1"/>
        <v>1</v>
      </c>
      <c r="I33" s="18">
        <f t="shared" si="15"/>
        <v>29.469280270661578</v>
      </c>
      <c r="J33" s="18"/>
      <c r="K33" s="19">
        <f t="shared" si="2"/>
        <v>21.560058403094168</v>
      </c>
      <c r="L33" s="19">
        <f t="shared" si="3"/>
        <v>1</v>
      </c>
      <c r="M33" s="18">
        <f t="shared" si="16"/>
        <v>21.560058403094168</v>
      </c>
      <c r="N33" s="85">
        <f t="shared" si="4"/>
        <v>36419</v>
      </c>
      <c r="O33" s="20">
        <f t="shared" si="5"/>
        <v>7.90922186756741</v>
      </c>
      <c r="P33" s="29"/>
      <c r="Q33" s="30">
        <f t="shared" si="6"/>
        <v>473</v>
      </c>
      <c r="R33" s="23">
        <f t="shared" si="7"/>
        <v>0.14737786853905988</v>
      </c>
      <c r="S33" s="24">
        <f t="shared" si="8"/>
        <v>37061</v>
      </c>
      <c r="U33" s="83">
        <f t="shared" si="9"/>
        <v>36.52239729454826</v>
      </c>
      <c r="V33" s="83">
        <f t="shared" si="10"/>
        <v>36.3750194260092</v>
      </c>
      <c r="W33" s="81">
        <f t="shared" si="11"/>
        <v>36.28</v>
      </c>
      <c r="X33" s="30">
        <f t="shared" si="12"/>
        <v>16094.4</v>
      </c>
      <c r="Y33" s="31">
        <f t="shared" si="17"/>
        <v>31</v>
      </c>
      <c r="Z33" s="35"/>
      <c r="AA33" s="69"/>
      <c r="AB33" s="35"/>
      <c r="AC33" s="35"/>
      <c r="AD33" s="89">
        <f>AVERAGE(INDEX($E$3:$E$1000,$Y33-DATA!$I$1+1):$E33)</f>
        <v>30.969999999999995</v>
      </c>
      <c r="AE33" s="89">
        <f>STDEVP(INDEX($E$3:$E$1000,$Y33-DATA!$I$1+1):$E33)</f>
        <v>0.7300136985017188</v>
      </c>
      <c r="AF33" s="89">
        <f>AD33-MACD!$AB$5*AE33</f>
        <v>29.50997260299656</v>
      </c>
      <c r="AG33" s="89">
        <f>AD33+MACD!$AB$5*AE33</f>
        <v>32.430027397003435</v>
      </c>
      <c r="AH33" s="35"/>
      <c r="AI33" s="81">
        <f t="shared" si="13"/>
        <v>36.12067424248181</v>
      </c>
      <c r="AJ33" s="81">
        <f t="shared" si="14"/>
        <v>37.05932575751818</v>
      </c>
      <c r="AK33" s="35"/>
      <c r="AL33" s="35"/>
      <c r="AM33" s="35"/>
      <c r="AN33" s="36"/>
    </row>
    <row r="34" spans="1:40" ht="12.75">
      <c r="A34" s="16">
        <f>DATA!C40</f>
        <v>36420</v>
      </c>
      <c r="B34" s="53">
        <f>DATA!D40</f>
        <v>31.77</v>
      </c>
      <c r="C34" s="53">
        <f>DATA!E40</f>
        <v>32.18</v>
      </c>
      <c r="D34" s="53">
        <f>DATA!F40</f>
        <v>31.71</v>
      </c>
      <c r="E34" s="53">
        <f>DATA!G40</f>
        <v>32.11</v>
      </c>
      <c r="F34" s="55">
        <f>DATA!H40</f>
        <v>22265400</v>
      </c>
      <c r="G34" s="19">
        <f t="shared" si="0"/>
        <v>29.72077738774143</v>
      </c>
      <c r="H34" s="19">
        <f t="shared" si="1"/>
        <v>1</v>
      </c>
      <c r="I34" s="18">
        <f t="shared" si="15"/>
        <v>29.72077738774143</v>
      </c>
      <c r="J34" s="18"/>
      <c r="K34" s="19">
        <f t="shared" si="2"/>
        <v>21.973781602972828</v>
      </c>
      <c r="L34" s="19">
        <f t="shared" si="3"/>
        <v>1</v>
      </c>
      <c r="M34" s="18">
        <f t="shared" si="16"/>
        <v>21.973781602972828</v>
      </c>
      <c r="N34" s="85">
        <f t="shared" si="4"/>
        <v>36420</v>
      </c>
      <c r="O34" s="20">
        <f t="shared" si="5"/>
        <v>7.7469957847686</v>
      </c>
      <c r="P34" s="29"/>
      <c r="Q34" s="30">
        <f t="shared" si="6"/>
        <v>474</v>
      </c>
      <c r="R34" s="23">
        <f t="shared" si="7"/>
        <v>0.12073575075051224</v>
      </c>
      <c r="S34" s="24">
        <f t="shared" si="8"/>
        <v>37062</v>
      </c>
      <c r="U34" s="83">
        <f t="shared" si="9"/>
        <v>36.486930885543664</v>
      </c>
      <c r="V34" s="83">
        <f t="shared" si="10"/>
        <v>36.36619513479315</v>
      </c>
      <c r="W34" s="81">
        <f t="shared" si="11"/>
        <v>36.15</v>
      </c>
      <c r="X34" s="30">
        <f t="shared" si="12"/>
        <v>21996.4</v>
      </c>
      <c r="Y34" s="31">
        <f t="shared" si="17"/>
        <v>32</v>
      </c>
      <c r="Z34" s="35"/>
      <c r="AA34" s="35"/>
      <c r="AB34" s="35"/>
      <c r="AC34" s="35"/>
      <c r="AD34" s="89">
        <f>AVERAGE(INDEX($E$3:$E$1000,$Y34-DATA!$I$1+1):$E34)</f>
        <v>31.127333333333333</v>
      </c>
      <c r="AE34" s="89">
        <f>STDEVP(INDEX($E$3:$E$1000,$Y34-DATA!$I$1+1):$E34)</f>
        <v>0.7039741156858402</v>
      </c>
      <c r="AF34" s="89">
        <f>AD34-MACD!$AB$5*AE34</f>
        <v>29.719385101961652</v>
      </c>
      <c r="AG34" s="89">
        <f>AD34+MACD!$AB$5*AE34</f>
        <v>32.535281564705016</v>
      </c>
      <c r="AH34" s="35"/>
      <c r="AI34" s="81">
        <f t="shared" si="13"/>
        <v>36.051540256489815</v>
      </c>
      <c r="AJ34" s="81">
        <f t="shared" si="14"/>
        <v>37.08445974351018</v>
      </c>
      <c r="AK34" s="35"/>
      <c r="AL34" s="35"/>
      <c r="AM34" s="35"/>
      <c r="AN34" s="36"/>
    </row>
    <row r="35" spans="1:40" ht="12.75">
      <c r="A35" s="16">
        <f>DATA!C41</f>
        <v>36421</v>
      </c>
      <c r="B35" s="53">
        <f>DATA!D41</f>
        <v>32.42</v>
      </c>
      <c r="C35" s="53">
        <f>DATA!E41</f>
        <v>32.42</v>
      </c>
      <c r="D35" s="53">
        <f>DATA!F41</f>
        <v>31.52</v>
      </c>
      <c r="E35" s="53">
        <f>DATA!G41</f>
        <v>31.93</v>
      </c>
      <c r="F35" s="55">
        <f>DATA!H41</f>
        <v>23219700</v>
      </c>
      <c r="G35" s="19">
        <f t="shared" si="0"/>
        <v>29.93117954128986</v>
      </c>
      <c r="H35" s="19">
        <f t="shared" si="1"/>
        <v>1</v>
      </c>
      <c r="I35" s="18">
        <f t="shared" si="15"/>
        <v>29.93117954128986</v>
      </c>
      <c r="J35" s="18"/>
      <c r="K35" s="19">
        <f t="shared" si="2"/>
        <v>22.364221540111146</v>
      </c>
      <c r="L35" s="19">
        <f t="shared" si="3"/>
        <v>1</v>
      </c>
      <c r="M35" s="18">
        <f t="shared" si="16"/>
        <v>22.364221540111146</v>
      </c>
      <c r="N35" s="85">
        <f t="shared" si="4"/>
        <v>36421</v>
      </c>
      <c r="O35" s="20">
        <f t="shared" si="5"/>
        <v>7.566958001178715</v>
      </c>
      <c r="P35" s="29"/>
      <c r="Q35" s="30">
        <f t="shared" si="6"/>
        <v>475</v>
      </c>
      <c r="R35" s="23">
        <f t="shared" si="7"/>
        <v>0.07303569971023194</v>
      </c>
      <c r="S35" s="24">
        <f t="shared" si="8"/>
        <v>37063</v>
      </c>
      <c r="U35" s="83">
        <f t="shared" si="9"/>
        <v>36.41388984882522</v>
      </c>
      <c r="V35" s="83">
        <f t="shared" si="10"/>
        <v>36.34085414911499</v>
      </c>
      <c r="W35" s="81">
        <f t="shared" si="11"/>
        <v>35.72</v>
      </c>
      <c r="X35" s="30">
        <f t="shared" si="12"/>
        <v>29200.4</v>
      </c>
      <c r="Y35" s="31">
        <f t="shared" si="17"/>
        <v>33</v>
      </c>
      <c r="Z35" s="35"/>
      <c r="AA35" s="35"/>
      <c r="AB35" s="35"/>
      <c r="AC35" s="35"/>
      <c r="AD35" s="89">
        <f>AVERAGE(INDEX($E$3:$E$1000,$Y35-DATA!$I$1+1):$E35)</f>
        <v>31.277333333333335</v>
      </c>
      <c r="AE35" s="89">
        <f>STDEVP(INDEX($E$3:$E$1000,$Y35-DATA!$I$1+1):$E35)</f>
        <v>0.613497804034677</v>
      </c>
      <c r="AF35" s="89">
        <f>AD35-MACD!$AB$5*AE35</f>
        <v>30.05033772526398</v>
      </c>
      <c r="AG35" s="89">
        <f>AD35+MACD!$AB$5*AE35</f>
        <v>32.50432894140269</v>
      </c>
      <c r="AH35" s="35"/>
      <c r="AI35" s="81">
        <f t="shared" si="13"/>
        <v>35.85684287169155</v>
      </c>
      <c r="AJ35" s="81">
        <f t="shared" si="14"/>
        <v>37.11782379497513</v>
      </c>
      <c r="AK35" s="35"/>
      <c r="AL35" s="35"/>
      <c r="AM35" s="35"/>
      <c r="AN35" s="36"/>
    </row>
    <row r="36" spans="1:40" ht="12.75">
      <c r="A36" s="16">
        <f>DATA!C42</f>
        <v>36424</v>
      </c>
      <c r="B36" s="53">
        <f>DATA!D42</f>
        <v>31.6</v>
      </c>
      <c r="C36" s="53">
        <f>DATA!E42</f>
        <v>31.9</v>
      </c>
      <c r="D36" s="53">
        <f>DATA!F42</f>
        <v>31.2</v>
      </c>
      <c r="E36" s="53">
        <f>DATA!G42</f>
        <v>31.4</v>
      </c>
      <c r="F36" s="55">
        <f>DATA!H42</f>
        <v>18566300</v>
      </c>
      <c r="G36" s="19">
        <f t="shared" si="0"/>
        <v>30.07106720402416</v>
      </c>
      <c r="H36" s="19">
        <f t="shared" si="1"/>
        <v>1</v>
      </c>
      <c r="I36" s="18">
        <f t="shared" si="15"/>
        <v>30.07106720402416</v>
      </c>
      <c r="J36" s="18"/>
      <c r="K36" s="19">
        <f t="shared" si="2"/>
        <v>22.71856579344012</v>
      </c>
      <c r="L36" s="19">
        <f t="shared" si="3"/>
        <v>1</v>
      </c>
      <c r="M36" s="18">
        <f t="shared" si="16"/>
        <v>22.71856579344012</v>
      </c>
      <c r="N36" s="85">
        <f t="shared" si="4"/>
        <v>36424</v>
      </c>
      <c r="O36" s="20">
        <f t="shared" si="5"/>
        <v>7.35250141058404</v>
      </c>
      <c r="P36" s="29"/>
      <c r="Q36" s="30">
        <f t="shared" si="6"/>
        <v>476</v>
      </c>
      <c r="R36" s="23">
        <f t="shared" si="7"/>
        <v>-0.02808557976441506</v>
      </c>
      <c r="S36" s="24">
        <f t="shared" si="8"/>
        <v>37064</v>
      </c>
      <c r="U36" s="83">
        <f t="shared" si="9"/>
        <v>36.24685272036567</v>
      </c>
      <c r="V36" s="83">
        <f t="shared" si="10"/>
        <v>36.27493830013009</v>
      </c>
      <c r="W36" s="81">
        <f t="shared" si="11"/>
        <v>34.66</v>
      </c>
      <c r="X36" s="30">
        <f t="shared" si="12"/>
        <v>48926.9</v>
      </c>
      <c r="Y36" s="31">
        <f t="shared" si="17"/>
        <v>34</v>
      </c>
      <c r="Z36" s="35"/>
      <c r="AA36" s="77"/>
      <c r="AB36" s="35"/>
      <c r="AC36" s="35"/>
      <c r="AD36" s="89">
        <f>AVERAGE(INDEX($E$3:$E$1000,$Y36-DATA!$I$1+1):$E36)</f>
        <v>31.39933333333333</v>
      </c>
      <c r="AE36" s="89">
        <f>STDEVP(INDEX($E$3:$E$1000,$Y36-DATA!$I$1+1):$E36)</f>
        <v>0.4100807508557722</v>
      </c>
      <c r="AF36" s="89">
        <f>AD36-MACD!$AB$5*AE36</f>
        <v>30.579171831621785</v>
      </c>
      <c r="AG36" s="89">
        <f>AD36+MACD!$AB$5*AE36</f>
        <v>32.21949483504488</v>
      </c>
      <c r="AH36" s="35"/>
      <c r="AI36" s="81">
        <f t="shared" si="13"/>
        <v>35.26406145427193</v>
      </c>
      <c r="AJ36" s="81">
        <f t="shared" si="14"/>
        <v>37.411938545728056</v>
      </c>
      <c r="AK36" s="35"/>
      <c r="AL36" s="35"/>
      <c r="AM36" s="35"/>
      <c r="AN36" s="36"/>
    </row>
    <row r="37" spans="1:40" ht="12.75">
      <c r="A37" s="16">
        <f>DATA!C43</f>
        <v>36425</v>
      </c>
      <c r="B37" s="53">
        <f>DATA!D43</f>
        <v>31.3</v>
      </c>
      <c r="C37" s="53">
        <f>DATA!E43</f>
        <v>31.6</v>
      </c>
      <c r="D37" s="53">
        <f>DATA!F43</f>
        <v>31.18</v>
      </c>
      <c r="E37" s="53">
        <f>DATA!G43</f>
        <v>31.56</v>
      </c>
      <c r="F37" s="55">
        <f>DATA!H43</f>
        <v>13109000</v>
      </c>
      <c r="G37" s="19">
        <f t="shared" si="0"/>
        <v>30.21287032745043</v>
      </c>
      <c r="H37" s="19">
        <f t="shared" si="1"/>
        <v>1</v>
      </c>
      <c r="I37" s="18">
        <f t="shared" si="15"/>
        <v>30.21287032745043</v>
      </c>
      <c r="J37" s="18"/>
      <c r="K37" s="19">
        <f t="shared" si="2"/>
        <v>23.065288703501295</v>
      </c>
      <c r="L37" s="19">
        <f t="shared" si="3"/>
        <v>1</v>
      </c>
      <c r="M37" s="18">
        <f t="shared" si="16"/>
        <v>23.065288703501295</v>
      </c>
      <c r="N37" s="85">
        <f t="shared" si="4"/>
        <v>36425</v>
      </c>
      <c r="O37" s="20">
        <f t="shared" si="5"/>
        <v>7.1475816239491365</v>
      </c>
      <c r="P37" s="29"/>
      <c r="Q37" s="30">
        <f>Q36+1</f>
        <v>477</v>
      </c>
      <c r="R37" s="23">
        <f t="shared" si="7"/>
        <v>-0.10916080746920187</v>
      </c>
      <c r="S37" s="24">
        <f t="shared" si="8"/>
        <v>37065</v>
      </c>
      <c r="U37" s="83">
        <f t="shared" si="9"/>
        <v>36.107152461283235</v>
      </c>
      <c r="V37" s="83">
        <f t="shared" si="10"/>
        <v>36.21631326875244</v>
      </c>
      <c r="W37" s="81">
        <f t="shared" si="11"/>
        <v>34.78</v>
      </c>
      <c r="X37" s="30">
        <f t="shared" si="12"/>
        <v>67540.496</v>
      </c>
      <c r="Y37" s="31">
        <f t="shared" si="17"/>
        <v>35</v>
      </c>
      <c r="Z37" s="35"/>
      <c r="AA37" s="35"/>
      <c r="AB37" s="35"/>
      <c r="AC37" s="35"/>
      <c r="AD37" s="89">
        <f>AVERAGE(INDEX($E$3:$E$1000,$Y37-DATA!$I$1+1):$E37)</f>
        <v>31.474</v>
      </c>
      <c r="AE37" s="89">
        <f>STDEVP(INDEX($E$3:$E$1000,$Y37-DATA!$I$1+1):$E37)</f>
        <v>0.3208696516240273</v>
      </c>
      <c r="AF37" s="89">
        <f>AD37-MACD!$AB$5*AE37</f>
        <v>30.832260696751945</v>
      </c>
      <c r="AG37" s="89">
        <f>AD37+MACD!$AB$5*AE37</f>
        <v>32.115739303248056</v>
      </c>
      <c r="AH37" s="35"/>
      <c r="AI37" s="81">
        <f t="shared" si="13"/>
        <v>34.906098163204256</v>
      </c>
      <c r="AJ37" s="81">
        <f t="shared" si="14"/>
        <v>37.513901836795746</v>
      </c>
      <c r="AK37" s="35"/>
      <c r="AL37" s="35"/>
      <c r="AM37" s="35"/>
      <c r="AN37" s="36"/>
    </row>
    <row r="38" spans="1:40" ht="13.5" thickBot="1">
      <c r="A38" s="16">
        <f>DATA!C44</f>
        <v>36426</v>
      </c>
      <c r="B38" s="53">
        <f>DATA!D44</f>
        <v>31.6</v>
      </c>
      <c r="C38" s="53">
        <f>DATA!E44</f>
        <v>31.69</v>
      </c>
      <c r="D38" s="53">
        <f>DATA!F44</f>
        <v>30.81</v>
      </c>
      <c r="E38" s="53">
        <f>DATA!G44</f>
        <v>30.81</v>
      </c>
      <c r="F38" s="55">
        <f>DATA!H44</f>
        <v>19129600</v>
      </c>
      <c r="G38" s="19">
        <f t="shared" si="0"/>
        <v>30.2697398200742</v>
      </c>
      <c r="H38" s="19">
        <f t="shared" si="1"/>
        <v>1</v>
      </c>
      <c r="I38" s="18">
        <f t="shared" si="15"/>
        <v>30.2697398200742</v>
      </c>
      <c r="J38" s="18"/>
      <c r="K38" s="19">
        <f t="shared" si="2"/>
        <v>23.36900287199144</v>
      </c>
      <c r="L38" s="19">
        <f t="shared" si="3"/>
        <v>1</v>
      </c>
      <c r="M38" s="18">
        <f t="shared" si="16"/>
        <v>23.36900287199144</v>
      </c>
      <c r="N38" s="85">
        <f t="shared" si="4"/>
        <v>36426</v>
      </c>
      <c r="O38" s="20">
        <f t="shared" si="5"/>
        <v>6.900736948082759</v>
      </c>
      <c r="P38" s="29"/>
      <c r="Q38" s="30">
        <f>Q37+1</f>
        <v>478</v>
      </c>
      <c r="R38" s="23">
        <f t="shared" si="7"/>
        <v>-0.1887540789568689</v>
      </c>
      <c r="S38" s="24">
        <f t="shared" si="8"/>
        <v>37068</v>
      </c>
      <c r="U38" s="83">
        <f t="shared" si="9"/>
        <v>35.96456651258959</v>
      </c>
      <c r="V38" s="83">
        <f t="shared" si="10"/>
        <v>36.15332059154646</v>
      </c>
      <c r="W38" s="81">
        <f t="shared" si="11"/>
        <v>34.61</v>
      </c>
      <c r="X38" s="30">
        <f t="shared" si="12"/>
        <v>23402.9</v>
      </c>
      <c r="Y38" s="31">
        <f t="shared" si="17"/>
        <v>36</v>
      </c>
      <c r="Z38" s="41"/>
      <c r="AA38" s="41"/>
      <c r="AB38" s="41"/>
      <c r="AC38" s="41"/>
      <c r="AD38" s="89">
        <f>AVERAGE(INDEX($E$3:$E$1000,$Y38-DATA!$I$1+1):$E38)</f>
        <v>31.453333333333333</v>
      </c>
      <c r="AE38" s="89">
        <f>STDEVP(INDEX($E$3:$E$1000,$Y38-DATA!$I$1+1):$E38)</f>
        <v>0.3515236676085311</v>
      </c>
      <c r="AF38" s="89">
        <f>AD38-MACD!$AB$5*AE38</f>
        <v>30.750285998116272</v>
      </c>
      <c r="AG38" s="89">
        <f>AD38+MACD!$AB$5*AE38</f>
        <v>32.1563806685504</v>
      </c>
      <c r="AH38" s="41"/>
      <c r="AI38" s="81">
        <f t="shared" si="13"/>
        <v>34.57033041971208</v>
      </c>
      <c r="AJ38" s="81">
        <f t="shared" si="14"/>
        <v>37.58300291362126</v>
      </c>
      <c r="AK38" s="41"/>
      <c r="AL38" s="41"/>
      <c r="AM38" s="41"/>
      <c r="AN38" s="42"/>
    </row>
    <row r="39" spans="1:40" ht="12.75">
      <c r="A39" s="16">
        <f>DATA!C45</f>
        <v>36427</v>
      </c>
      <c r="B39" s="53">
        <f>DATA!D45</f>
        <v>30.83</v>
      </c>
      <c r="C39" s="53">
        <f>DATA!E45</f>
        <v>31.6</v>
      </c>
      <c r="D39" s="53">
        <f>DATA!F45</f>
        <v>30.34</v>
      </c>
      <c r="E39" s="53">
        <f>DATA!G45</f>
        <v>30.38</v>
      </c>
      <c r="F39" s="55">
        <f>DATA!H45</f>
        <v>19008100</v>
      </c>
      <c r="G39" s="19">
        <f t="shared" si="0"/>
        <v>30.280240789590945</v>
      </c>
      <c r="H39" s="19">
        <f t="shared" si="1"/>
        <v>1</v>
      </c>
      <c r="I39" s="18">
        <f t="shared" si="15"/>
        <v>30.280240789590945</v>
      </c>
      <c r="J39" s="18"/>
      <c r="K39" s="19">
        <f t="shared" si="2"/>
        <v>23.643943935834915</v>
      </c>
      <c r="L39" s="19">
        <f t="shared" si="3"/>
        <v>1</v>
      </c>
      <c r="M39" s="18">
        <f t="shared" si="16"/>
        <v>23.643943935834915</v>
      </c>
      <c r="N39" s="85">
        <f t="shared" si="4"/>
        <v>36427</v>
      </c>
      <c r="O39" s="20">
        <f t="shared" si="5"/>
        <v>6.636296853756029</v>
      </c>
      <c r="P39" s="29"/>
      <c r="Q39" s="30">
        <f>Q38+1</f>
        <v>479</v>
      </c>
      <c r="R39" s="23">
        <f t="shared" si="7"/>
        <v>-0.22698593650979149</v>
      </c>
      <c r="S39" s="24">
        <f t="shared" si="8"/>
        <v>37069</v>
      </c>
      <c r="U39" s="83">
        <f t="shared" si="9"/>
        <v>35.88698874948582</v>
      </c>
      <c r="V39" s="83">
        <f t="shared" si="10"/>
        <v>36.113974685995615</v>
      </c>
      <c r="W39" s="81">
        <f t="shared" si="11"/>
        <v>35.15</v>
      </c>
      <c r="X39" s="30">
        <f t="shared" si="12"/>
        <v>28127.3</v>
      </c>
      <c r="Y39" s="31">
        <f t="shared" si="17"/>
        <v>37</v>
      </c>
      <c r="Z39" s="46"/>
      <c r="AA39" s="46"/>
      <c r="AB39" s="46"/>
      <c r="AC39" s="46"/>
      <c r="AD39" s="89">
        <f>AVERAGE(INDEX($E$3:$E$1000,$Y39-DATA!$I$1+1):$E39)</f>
        <v>31.390666666666668</v>
      </c>
      <c r="AE39" s="89">
        <f>STDEVP(INDEX($E$3:$E$1000,$Y39-DATA!$I$1+1):$E39)</f>
        <v>0.4418818343806356</v>
      </c>
      <c r="AF39" s="89">
        <f>AD39-MACD!$AB$5*AE39</f>
        <v>30.506902997905396</v>
      </c>
      <c r="AG39" s="89">
        <f>AD39+MACD!$AB$5*AE39</f>
        <v>32.27443033542794</v>
      </c>
      <c r="AH39" s="46"/>
      <c r="AI39" s="81">
        <f t="shared" si="13"/>
        <v>34.45010348217979</v>
      </c>
      <c r="AJ39" s="81">
        <f t="shared" si="14"/>
        <v>37.47789651782019</v>
      </c>
      <c r="AK39" s="46"/>
      <c r="AL39" s="46"/>
      <c r="AM39" s="46"/>
      <c r="AN39" s="46"/>
    </row>
    <row r="40" spans="1:40" ht="12.75">
      <c r="A40" s="16">
        <f>DATA!C46</f>
        <v>36428</v>
      </c>
      <c r="B40" s="53">
        <f>DATA!D46</f>
        <v>30.12</v>
      </c>
      <c r="C40" s="53">
        <f>DATA!E46</f>
        <v>30.31</v>
      </c>
      <c r="D40" s="53">
        <f>DATA!F46</f>
        <v>29.31</v>
      </c>
      <c r="E40" s="53">
        <f>DATA!G46</f>
        <v>29.87</v>
      </c>
      <c r="F40" s="55">
        <f>DATA!H46</f>
        <v>22431000</v>
      </c>
      <c r="G40" s="19">
        <f t="shared" si="0"/>
        <v>30.241170238201327</v>
      </c>
      <c r="H40" s="19">
        <f t="shared" si="1"/>
        <v>1</v>
      </c>
      <c r="I40" s="18">
        <f t="shared" si="15"/>
        <v>30.241170238201327</v>
      </c>
      <c r="J40" s="18"/>
      <c r="K40" s="19">
        <f t="shared" si="2"/>
        <v>23.888102997174723</v>
      </c>
      <c r="L40" s="19">
        <f t="shared" si="3"/>
        <v>1</v>
      </c>
      <c r="M40" s="18">
        <f t="shared" si="16"/>
        <v>23.888102997174723</v>
      </c>
      <c r="N40" s="85">
        <f t="shared" si="4"/>
        <v>36428</v>
      </c>
      <c r="O40" s="20">
        <f t="shared" si="5"/>
        <v>6.353067241026604</v>
      </c>
      <c r="P40" s="29"/>
      <c r="Q40" s="30">
        <f>Q39+1</f>
        <v>480</v>
      </c>
      <c r="R40" s="23">
        <f t="shared" si="7"/>
        <v>-0.26777577370469174</v>
      </c>
      <c r="S40" s="24">
        <f t="shared" si="8"/>
        <v>37070</v>
      </c>
      <c r="U40" s="83">
        <f t="shared" si="9"/>
        <v>35.80251363048718</v>
      </c>
      <c r="V40" s="83">
        <f t="shared" si="10"/>
        <v>36.07028940419187</v>
      </c>
      <c r="W40" s="81">
        <f t="shared" si="11"/>
        <v>35</v>
      </c>
      <c r="X40" s="30">
        <f t="shared" si="12"/>
        <v>21079.6</v>
      </c>
      <c r="Y40" s="31">
        <f t="shared" si="17"/>
        <v>38</v>
      </c>
      <c r="Z40" s="46"/>
      <c r="AC40" s="46"/>
      <c r="AD40" s="89">
        <f>AVERAGE(INDEX($E$3:$E$1000,$Y40-DATA!$I$1+1):$E40)</f>
        <v>31.312666666666665</v>
      </c>
      <c r="AE40" s="89">
        <f>STDEVP(INDEX($E$3:$E$1000,$Y40-DATA!$I$1+1):$E40)</f>
        <v>0.5789123902246239</v>
      </c>
      <c r="AF40" s="89">
        <f>AD40-MACD!$AB$5*AE40</f>
        <v>30.15484188621742</v>
      </c>
      <c r="AG40" s="89">
        <f>AD40+MACD!$AB$5*AE40</f>
        <v>32.47049144711591</v>
      </c>
      <c r="AH40" s="46"/>
      <c r="AI40" s="81">
        <f t="shared" si="13"/>
        <v>34.328835762477766</v>
      </c>
      <c r="AJ40" s="81">
        <f t="shared" si="14"/>
        <v>37.359164237522236</v>
      </c>
      <c r="AK40" s="46"/>
      <c r="AL40" s="46"/>
      <c r="AM40" s="46"/>
      <c r="AN40" s="46"/>
    </row>
    <row r="41" spans="1:40" ht="12.75">
      <c r="A41" s="16">
        <f>DATA!C47</f>
        <v>36431</v>
      </c>
      <c r="B41" s="53">
        <f>DATA!D47</f>
        <v>30</v>
      </c>
      <c r="C41" s="53">
        <f>DATA!E47</f>
        <v>30.66</v>
      </c>
      <c r="D41" s="53">
        <f>DATA!F47</f>
        <v>29.98</v>
      </c>
      <c r="E41" s="53">
        <f>DATA!G47</f>
        <v>30.37</v>
      </c>
      <c r="F41" s="55">
        <f>DATA!H47</f>
        <v>20938700</v>
      </c>
      <c r="G41" s="19">
        <f t="shared" si="0"/>
        <v>30.253439739325014</v>
      </c>
      <c r="H41" s="19">
        <f t="shared" si="1"/>
        <v>1</v>
      </c>
      <c r="I41" s="18">
        <f t="shared" si="15"/>
        <v>30.253439739325014</v>
      </c>
      <c r="J41" s="18"/>
      <c r="K41" s="19">
        <f t="shared" si="2"/>
        <v>24.142295036501206</v>
      </c>
      <c r="L41" s="19">
        <f t="shared" si="3"/>
        <v>1</v>
      </c>
      <c r="M41" s="18">
        <f t="shared" si="16"/>
        <v>24.142295036501206</v>
      </c>
      <c r="N41" s="85">
        <f t="shared" si="4"/>
        <v>36431</v>
      </c>
      <c r="O41" s="20">
        <f t="shared" si="5"/>
        <v>6.1111447028238075</v>
      </c>
      <c r="P41" s="29"/>
      <c r="Q41" s="30">
        <f>Q40+1</f>
        <v>481</v>
      </c>
      <c r="R41" s="23">
        <f t="shared" si="7"/>
        <v>-0.32184135291443994</v>
      </c>
      <c r="S41" s="24">
        <f t="shared" si="8"/>
        <v>37071</v>
      </c>
      <c r="U41" s="83">
        <f t="shared" si="9"/>
        <v>35.69275042758363</v>
      </c>
      <c r="V41" s="83">
        <f t="shared" si="10"/>
        <v>36.01459178049807</v>
      </c>
      <c r="W41" s="81">
        <f t="shared" si="11"/>
        <v>34.65</v>
      </c>
      <c r="X41" s="30">
        <f t="shared" si="12"/>
        <v>33225.6</v>
      </c>
      <c r="Y41" s="31">
        <f t="shared" si="17"/>
        <v>39</v>
      </c>
      <c r="Z41" s="46"/>
      <c r="AA41" s="46"/>
      <c r="AB41" s="46"/>
      <c r="AC41" s="46"/>
      <c r="AD41" s="89">
        <f>AVERAGE(INDEX($E$3:$E$1000,$Y41-DATA!$I$1+1):$E41)</f>
        <v>31.245333333333335</v>
      </c>
      <c r="AE41" s="89">
        <f>STDEVP(INDEX($E$3:$E$1000,$Y41-DATA!$I$1+1):$E41)</f>
        <v>0.6241353129642667</v>
      </c>
      <c r="AF41" s="89">
        <f>AD41-MACD!$AB$5*AE41</f>
        <v>29.9970627074048</v>
      </c>
      <c r="AG41" s="89">
        <f>AD41+MACD!$AB$5*AE41</f>
        <v>32.49360395926187</v>
      </c>
      <c r="AH41" s="46"/>
      <c r="AI41" s="81">
        <f t="shared" si="13"/>
        <v>34.16646106213558</v>
      </c>
      <c r="AJ41" s="81">
        <f t="shared" si="14"/>
        <v>37.236205604531065</v>
      </c>
      <c r="AK41" s="46"/>
      <c r="AL41" s="46"/>
      <c r="AM41" s="46"/>
      <c r="AN41" s="46"/>
    </row>
    <row r="42" spans="1:40" ht="12.75">
      <c r="A42" s="16">
        <f>DATA!C48</f>
        <v>36432</v>
      </c>
      <c r="B42" s="53">
        <f>DATA!D48</f>
        <v>30.25</v>
      </c>
      <c r="C42" s="53">
        <f>DATA!E48</f>
        <v>30.29</v>
      </c>
      <c r="D42" s="53">
        <f>DATA!F48</f>
        <v>29.62</v>
      </c>
      <c r="E42" s="53">
        <f>DATA!G48</f>
        <v>29.81</v>
      </c>
      <c r="F42" s="55">
        <f>DATA!H48</f>
        <v>28837600</v>
      </c>
      <c r="G42" s="19">
        <f t="shared" si="0"/>
        <v>30.211207383198822</v>
      </c>
      <c r="H42" s="19">
        <f t="shared" si="1"/>
        <v>1</v>
      </c>
      <c r="I42" s="18">
        <f t="shared" si="15"/>
        <v>30.211207383198822</v>
      </c>
      <c r="J42" s="18"/>
      <c r="K42" s="19">
        <f t="shared" si="2"/>
        <v>24.364557976246257</v>
      </c>
      <c r="L42" s="19">
        <f t="shared" si="3"/>
        <v>1</v>
      </c>
      <c r="M42" s="18">
        <f t="shared" si="16"/>
        <v>24.364557976246257</v>
      </c>
      <c r="N42" s="85">
        <f t="shared" si="4"/>
        <v>36432</v>
      </c>
      <c r="O42" s="20">
        <f t="shared" si="5"/>
        <v>5.846649406952565</v>
      </c>
      <c r="P42" s="29"/>
      <c r="Q42" s="43"/>
      <c r="R42" s="44"/>
      <c r="S42" s="45"/>
      <c r="W42" s="44"/>
      <c r="X42" s="43"/>
      <c r="Y42" s="31">
        <f t="shared" si="17"/>
        <v>40</v>
      </c>
      <c r="Z42" s="46"/>
      <c r="AA42" s="46"/>
      <c r="AB42" s="46"/>
      <c r="AC42" s="46"/>
      <c r="AD42" s="89">
        <f>AVERAGE(INDEX($E$3:$E$1000,$Y42-DATA!$I$1+1):$E42)</f>
        <v>31.15533333333333</v>
      </c>
      <c r="AE42" s="89">
        <f>STDEVP(INDEX($E$3:$E$1000,$Y42-DATA!$I$1+1):$E42)</f>
        <v>0.7199339475875275</v>
      </c>
      <c r="AF42" s="89">
        <f>AD42-MACD!$AB$5*AE42</f>
        <v>29.715465438158276</v>
      </c>
      <c r="AG42" s="89">
        <f>AD42+MACD!$AB$5*AE42</f>
        <v>32.59520122850839</v>
      </c>
      <c r="AH42" s="46"/>
      <c r="AI42" s="44"/>
      <c r="AJ42" s="46"/>
      <c r="AK42" s="46"/>
      <c r="AL42" s="46"/>
      <c r="AM42" s="46"/>
      <c r="AN42" s="46"/>
    </row>
    <row r="43" spans="1:40" ht="12.75">
      <c r="A43" s="16">
        <f>DATA!C49</f>
        <v>36433</v>
      </c>
      <c r="B43" s="53">
        <f>DATA!D49</f>
        <v>29.81</v>
      </c>
      <c r="C43" s="53">
        <f>DATA!E49</f>
        <v>30.67</v>
      </c>
      <c r="D43" s="53">
        <f>DATA!F49</f>
        <v>29.8</v>
      </c>
      <c r="E43" s="53">
        <f>DATA!G49</f>
        <v>30.63</v>
      </c>
      <c r="F43" s="55">
        <f>DATA!H49</f>
        <v>23842500</v>
      </c>
      <c r="G43" s="19">
        <f t="shared" si="0"/>
        <v>30.251092394322743</v>
      </c>
      <c r="H43" s="19">
        <f t="shared" si="1"/>
        <v>1</v>
      </c>
      <c r="I43" s="18">
        <f t="shared" si="15"/>
        <v>30.251092394322743</v>
      </c>
      <c r="J43" s="18"/>
      <c r="K43" s="19">
        <f t="shared" si="2"/>
        <v>24.61026158502091</v>
      </c>
      <c r="L43" s="19">
        <f t="shared" si="3"/>
        <v>1</v>
      </c>
      <c r="M43" s="18">
        <f t="shared" si="16"/>
        <v>24.61026158502091</v>
      </c>
      <c r="N43" s="85">
        <f t="shared" si="4"/>
        <v>36433</v>
      </c>
      <c r="O43" s="20">
        <f t="shared" si="5"/>
        <v>5.640830809301832</v>
      </c>
      <c r="P43" s="29"/>
      <c r="Q43" s="43"/>
      <c r="R43" s="44"/>
      <c r="S43" s="45"/>
      <c r="W43" s="44"/>
      <c r="X43" s="43"/>
      <c r="Y43" s="31">
        <f t="shared" si="17"/>
        <v>41</v>
      </c>
      <c r="Z43" s="46"/>
      <c r="AA43" s="46"/>
      <c r="AB43" s="46"/>
      <c r="AC43" s="46"/>
      <c r="AD43" s="89">
        <f>AVERAGE(INDEX($E$3:$E$1000,$Y43-DATA!$I$1+1):$E43)</f>
        <v>31.128666666666668</v>
      </c>
      <c r="AE43" s="89">
        <f>STDEVP(INDEX($E$3:$E$1000,$Y43-DATA!$I$1+1):$E43)</f>
        <v>0.7313992677661486</v>
      </c>
      <c r="AF43" s="89">
        <f>AD43-MACD!$AB$5*AE43</f>
        <v>29.66586813113437</v>
      </c>
      <c r="AG43" s="89">
        <f>AD43+MACD!$AB$5*AE43</f>
        <v>32.59146520219897</v>
      </c>
      <c r="AH43" s="46"/>
      <c r="AI43" s="44"/>
      <c r="AJ43" s="46"/>
      <c r="AK43" s="46"/>
      <c r="AL43" s="46"/>
      <c r="AM43" s="46"/>
      <c r="AN43" s="46"/>
    </row>
    <row r="44" spans="1:40" ht="12.75">
      <c r="A44" s="16">
        <f>DATA!C50</f>
        <v>36434</v>
      </c>
      <c r="B44" s="53">
        <f>DATA!D50</f>
        <v>30.54</v>
      </c>
      <c r="C44" s="53">
        <f>DATA!E50</f>
        <v>30.9</v>
      </c>
      <c r="D44" s="53">
        <f>DATA!F50</f>
        <v>30.43</v>
      </c>
      <c r="E44" s="53">
        <f>DATA!G50</f>
        <v>30.75</v>
      </c>
      <c r="F44" s="55">
        <f>DATA!H50</f>
        <v>17667900</v>
      </c>
      <c r="G44" s="19">
        <f t="shared" si="0"/>
        <v>30.298607404387244</v>
      </c>
      <c r="H44" s="19">
        <f t="shared" si="1"/>
        <v>1</v>
      </c>
      <c r="I44" s="18">
        <f t="shared" si="15"/>
        <v>30.298607404387244</v>
      </c>
      <c r="J44" s="18"/>
      <c r="K44" s="19">
        <f t="shared" si="2"/>
        <v>24.851035640510286</v>
      </c>
      <c r="L44" s="19">
        <f t="shared" si="3"/>
        <v>1</v>
      </c>
      <c r="M44" s="18">
        <f t="shared" si="16"/>
        <v>24.851035640510286</v>
      </c>
      <c r="N44" s="85">
        <f t="shared" si="4"/>
        <v>36434</v>
      </c>
      <c r="O44" s="20">
        <f t="shared" si="5"/>
        <v>5.447571763876958</v>
      </c>
      <c r="P44" s="29"/>
      <c r="Q44" s="43"/>
      <c r="R44" s="44"/>
      <c r="S44" s="45"/>
      <c r="W44" s="44"/>
      <c r="X44" s="43"/>
      <c r="Y44" s="31">
        <f t="shared" si="17"/>
        <v>42</v>
      </c>
      <c r="Z44" s="46"/>
      <c r="AA44" s="46"/>
      <c r="AB44" s="46"/>
      <c r="AC44" s="46"/>
      <c r="AD44" s="89">
        <f>AVERAGE(INDEX($E$3:$E$1000,$Y44-DATA!$I$1+1):$E44)</f>
        <v>31.08</v>
      </c>
      <c r="AE44" s="89">
        <f>STDEVP(INDEX($E$3:$E$1000,$Y44-DATA!$I$1+1):$E44)</f>
        <v>0.7306891724028316</v>
      </c>
      <c r="AF44" s="89">
        <f>AD44-MACD!$AB$5*AE44</f>
        <v>29.618621655194335</v>
      </c>
      <c r="AG44" s="89">
        <f>AD44+MACD!$AB$5*AE44</f>
        <v>32.541378344805665</v>
      </c>
      <c r="AH44" s="46"/>
      <c r="AI44" s="44"/>
      <c r="AJ44" s="46"/>
      <c r="AK44" s="46"/>
      <c r="AL44" s="46"/>
      <c r="AM44" s="46"/>
      <c r="AN44" s="46"/>
    </row>
    <row r="45" spans="1:40" ht="12.75">
      <c r="A45" s="16">
        <f>DATA!C51</f>
        <v>36435</v>
      </c>
      <c r="B45" s="53">
        <f>DATA!D51</f>
        <v>31.15</v>
      </c>
      <c r="C45" s="53">
        <f>DATA!E51</f>
        <v>31.3</v>
      </c>
      <c r="D45" s="53">
        <f>DATA!F51</f>
        <v>30.75</v>
      </c>
      <c r="E45" s="53">
        <f>DATA!G51</f>
        <v>30.82</v>
      </c>
      <c r="F45" s="55">
        <f>DATA!H51</f>
        <v>20911100</v>
      </c>
      <c r="G45" s="19">
        <f t="shared" si="0"/>
        <v>30.34826384206465</v>
      </c>
      <c r="H45" s="19">
        <f t="shared" si="1"/>
        <v>1</v>
      </c>
      <c r="I45" s="18">
        <f t="shared" si="15"/>
        <v>30.34826384206465</v>
      </c>
      <c r="J45" s="18"/>
      <c r="K45" s="19">
        <f t="shared" si="2"/>
        <v>25.085112674215765</v>
      </c>
      <c r="L45" s="19">
        <f t="shared" si="3"/>
        <v>1</v>
      </c>
      <c r="M45" s="18">
        <f t="shared" si="16"/>
        <v>25.085112674215765</v>
      </c>
      <c r="N45" s="85">
        <f t="shared" si="4"/>
        <v>36435</v>
      </c>
      <c r="O45" s="20">
        <f t="shared" si="5"/>
        <v>5.263151167848886</v>
      </c>
      <c r="P45" s="29"/>
      <c r="Q45" s="43"/>
      <c r="R45" s="44"/>
      <c r="S45" s="45"/>
      <c r="W45" s="44"/>
      <c r="X45" s="43"/>
      <c r="Y45" s="31">
        <f t="shared" si="17"/>
        <v>43</v>
      </c>
      <c r="Z45" s="46"/>
      <c r="AA45" s="46"/>
      <c r="AB45" s="46"/>
      <c r="AC45" s="46"/>
      <c r="AD45" s="89">
        <f>AVERAGE(INDEX($E$3:$E$1000,$Y45-DATA!$I$1+1):$E45)</f>
        <v>31.032666666666668</v>
      </c>
      <c r="AE45" s="89">
        <f>STDEVP(INDEX($E$3:$E$1000,$Y45-DATA!$I$1+1):$E45)</f>
        <v>0.7229611945939373</v>
      </c>
      <c r="AF45" s="89">
        <f>AD45-MACD!$AB$5*AE45</f>
        <v>29.586744277478793</v>
      </c>
      <c r="AG45" s="89">
        <f>AD45+MACD!$AB$5*AE45</f>
        <v>32.47858905585454</v>
      </c>
      <c r="AH45" s="46"/>
      <c r="AI45" s="44"/>
      <c r="AJ45" s="46"/>
      <c r="AK45" s="46"/>
      <c r="AL45" s="46"/>
      <c r="AM45" s="46"/>
      <c r="AN45" s="46"/>
    </row>
    <row r="46" spans="1:40" ht="12.75">
      <c r="A46" s="16">
        <f>DATA!C52</f>
        <v>36438</v>
      </c>
      <c r="B46" s="53">
        <f>DATA!D52</f>
        <v>31</v>
      </c>
      <c r="C46" s="53">
        <f>DATA!E52</f>
        <v>31.05</v>
      </c>
      <c r="D46" s="53">
        <f>DATA!F52</f>
        <v>30.73</v>
      </c>
      <c r="E46" s="53">
        <f>DATA!G52</f>
        <v>30.79</v>
      </c>
      <c r="F46" s="55">
        <f>DATA!H52</f>
        <v>13471800</v>
      </c>
      <c r="G46" s="19">
        <f t="shared" si="0"/>
        <v>30.390333952344207</v>
      </c>
      <c r="H46" s="19">
        <f t="shared" si="1"/>
        <v>1</v>
      </c>
      <c r="I46" s="18">
        <f t="shared" si="15"/>
        <v>30.390333952344207</v>
      </c>
      <c r="J46" s="18"/>
      <c r="K46" s="19">
        <f t="shared" si="2"/>
        <v>25.308833745815146</v>
      </c>
      <c r="L46" s="19">
        <f t="shared" si="3"/>
        <v>1</v>
      </c>
      <c r="M46" s="18">
        <f t="shared" si="16"/>
        <v>25.308833745815146</v>
      </c>
      <c r="N46" s="85">
        <f t="shared" si="4"/>
        <v>36438</v>
      </c>
      <c r="O46" s="20">
        <f t="shared" si="5"/>
        <v>5.081500206529061</v>
      </c>
      <c r="P46" s="29"/>
      <c r="Q46" s="43"/>
      <c r="R46" s="44"/>
      <c r="S46" s="45"/>
      <c r="W46" s="44"/>
      <c r="X46" s="43"/>
      <c r="Y46" s="31">
        <f t="shared" si="17"/>
        <v>44</v>
      </c>
      <c r="Z46" s="46"/>
      <c r="AA46" s="46"/>
      <c r="AB46" s="46"/>
      <c r="AC46" s="46"/>
      <c r="AD46" s="89">
        <f>AVERAGE(INDEX($E$3:$E$1000,$Y46-DATA!$I$1+1):$E46)</f>
        <v>30.992</v>
      </c>
      <c r="AE46" s="89">
        <f>STDEVP(INDEX($E$3:$E$1000,$Y46-DATA!$I$1+1):$E46)</f>
        <v>0.7182961320606432</v>
      </c>
      <c r="AF46" s="89">
        <f>AD46-MACD!$AB$5*AE46</f>
        <v>29.555407735878713</v>
      </c>
      <c r="AG46" s="89">
        <f>AD46+MACD!$AB$5*AE46</f>
        <v>32.428592264121285</v>
      </c>
      <c r="AH46" s="46"/>
      <c r="AI46" s="44"/>
      <c r="AJ46" s="46"/>
      <c r="AK46" s="46"/>
      <c r="AL46" s="46"/>
      <c r="AM46" s="46"/>
      <c r="AN46" s="46"/>
    </row>
    <row r="47" spans="1:40" ht="12.75">
      <c r="A47" s="16">
        <f>DATA!C53</f>
        <v>36439</v>
      </c>
      <c r="B47" s="53">
        <f>DATA!D53</f>
        <v>30.58</v>
      </c>
      <c r="C47" s="53">
        <f>DATA!E53</f>
        <v>30.81</v>
      </c>
      <c r="D47" s="53">
        <f>DATA!F53</f>
        <v>30.51</v>
      </c>
      <c r="E47" s="53">
        <f>DATA!G53</f>
        <v>30.65</v>
      </c>
      <c r="F47" s="55">
        <f>DATA!H53</f>
        <v>19041600</v>
      </c>
      <c r="G47" s="19">
        <f t="shared" si="0"/>
        <v>30.415064052120947</v>
      </c>
      <c r="H47" s="19">
        <f t="shared" si="1"/>
        <v>1</v>
      </c>
      <c r="I47" s="18">
        <f t="shared" si="15"/>
        <v>30.415064052120947</v>
      </c>
      <c r="J47" s="18"/>
      <c r="K47" s="19">
        <f t="shared" si="2"/>
        <v>25.518291245979256</v>
      </c>
      <c r="L47" s="19">
        <f t="shared" si="3"/>
        <v>1</v>
      </c>
      <c r="M47" s="18">
        <f t="shared" si="16"/>
        <v>25.518291245979256</v>
      </c>
      <c r="N47" s="85">
        <f t="shared" si="4"/>
        <v>36439</v>
      </c>
      <c r="O47" s="20">
        <f t="shared" si="5"/>
        <v>4.896772806141691</v>
      </c>
      <c r="P47" s="29"/>
      <c r="Q47" s="43"/>
      <c r="R47" s="44"/>
      <c r="S47" s="45"/>
      <c r="W47" s="44"/>
      <c r="X47" s="43"/>
      <c r="Y47" s="31">
        <f t="shared" si="17"/>
        <v>45</v>
      </c>
      <c r="Z47" s="46"/>
      <c r="AA47" s="46"/>
      <c r="AB47" s="46"/>
      <c r="AC47" s="46"/>
      <c r="AD47" s="89">
        <f>AVERAGE(INDEX($E$3:$E$1000,$Y47-DATA!$I$1+1):$E47)</f>
        <v>30.906666666666663</v>
      </c>
      <c r="AE47" s="89">
        <f>STDEVP(INDEX($E$3:$E$1000,$Y47-DATA!$I$1+1):$E47)</f>
        <v>0.6766157616321637</v>
      </c>
      <c r="AF47" s="89">
        <f>AD47-MACD!$AB$5*AE47</f>
        <v>29.553435143402336</v>
      </c>
      <c r="AG47" s="89">
        <f>AD47+MACD!$AB$5*AE47</f>
        <v>32.25989818993099</v>
      </c>
      <c r="AH47" s="46"/>
      <c r="AI47" s="44"/>
      <c r="AJ47" s="46"/>
      <c r="AK47" s="46"/>
      <c r="AL47" s="46"/>
      <c r="AM47" s="46"/>
      <c r="AN47" s="46"/>
    </row>
    <row r="48" spans="1:40" ht="12.75">
      <c r="A48" s="16">
        <f>DATA!C54</f>
        <v>36440</v>
      </c>
      <c r="B48" s="53">
        <f>DATA!D54</f>
        <v>30.55</v>
      </c>
      <c r="C48" s="53">
        <f>DATA!E54</f>
        <v>30.65</v>
      </c>
      <c r="D48" s="53">
        <f>DATA!F54</f>
        <v>30.15</v>
      </c>
      <c r="E48" s="53">
        <f>DATA!G54</f>
        <v>30.2</v>
      </c>
      <c r="F48" s="55">
        <f>DATA!H54</f>
        <v>21670200</v>
      </c>
      <c r="G48" s="19">
        <f t="shared" si="0"/>
        <v>30.394581761442762</v>
      </c>
      <c r="H48" s="19">
        <f t="shared" si="1"/>
        <v>1</v>
      </c>
      <c r="I48" s="18">
        <f t="shared" si="15"/>
        <v>30.394581761442762</v>
      </c>
      <c r="J48" s="18"/>
      <c r="K48" s="19">
        <f t="shared" si="2"/>
        <v>25.70188766770556</v>
      </c>
      <c r="L48" s="19">
        <f t="shared" si="3"/>
        <v>1</v>
      </c>
      <c r="M48" s="18">
        <f t="shared" si="16"/>
        <v>25.70188766770556</v>
      </c>
      <c r="N48" s="85">
        <f t="shared" si="4"/>
        <v>36440</v>
      </c>
      <c r="O48" s="20">
        <f t="shared" si="5"/>
        <v>4.692694093737202</v>
      </c>
      <c r="P48" s="29"/>
      <c r="Q48" s="43"/>
      <c r="R48" s="44"/>
      <c r="S48" s="45"/>
      <c r="W48" s="44"/>
      <c r="X48" s="43"/>
      <c r="Y48" s="31">
        <f t="shared" si="17"/>
        <v>46</v>
      </c>
      <c r="Z48" s="46"/>
      <c r="AA48" s="46"/>
      <c r="AB48" s="46"/>
      <c r="AC48" s="46"/>
      <c r="AD48" s="89">
        <f>AVERAGE(INDEX($E$3:$E$1000,$Y48-DATA!$I$1+1):$E48)</f>
        <v>30.805333333333333</v>
      </c>
      <c r="AE48" s="89">
        <f>STDEVP(INDEX($E$3:$E$1000,$Y48-DATA!$I$1+1):$E48)</f>
        <v>0.6608566830681157</v>
      </c>
      <c r="AF48" s="89">
        <f>AD48-MACD!$AB$5*AE48</f>
        <v>29.4836199671971</v>
      </c>
      <c r="AG48" s="89">
        <f>AD48+MACD!$AB$5*AE48</f>
        <v>32.12704669946957</v>
      </c>
      <c r="AH48" s="46"/>
      <c r="AI48" s="44"/>
      <c r="AJ48" s="46"/>
      <c r="AK48" s="46"/>
      <c r="AL48" s="46"/>
      <c r="AM48" s="46"/>
      <c r="AN48" s="46"/>
    </row>
    <row r="49" spans="1:40" ht="12.75">
      <c r="A49" s="16">
        <f>DATA!C55</f>
        <v>36441</v>
      </c>
      <c r="B49" s="53">
        <f>DATA!D55</f>
        <v>30.53</v>
      </c>
      <c r="C49" s="53">
        <f>DATA!E55</f>
        <v>30.55</v>
      </c>
      <c r="D49" s="53">
        <f>DATA!F55</f>
        <v>30</v>
      </c>
      <c r="E49" s="53">
        <f>DATA!G55</f>
        <v>30.13</v>
      </c>
      <c r="F49" s="55">
        <f>DATA!H55</f>
        <v>26752700</v>
      </c>
      <c r="G49" s="19">
        <f t="shared" si="0"/>
        <v>30.36938349844821</v>
      </c>
      <c r="H49" s="19">
        <f t="shared" si="1"/>
        <v>1</v>
      </c>
      <c r="I49" s="18">
        <f t="shared" si="15"/>
        <v>30.36938349844821</v>
      </c>
      <c r="J49" s="18"/>
      <c r="K49" s="19">
        <f t="shared" si="2"/>
        <v>25.875539131717105</v>
      </c>
      <c r="L49" s="19">
        <f t="shared" si="3"/>
        <v>1</v>
      </c>
      <c r="M49" s="18">
        <f t="shared" si="16"/>
        <v>25.875539131717105</v>
      </c>
      <c r="N49" s="85">
        <f t="shared" si="4"/>
        <v>36441</v>
      </c>
      <c r="O49" s="20">
        <f t="shared" si="5"/>
        <v>4.493844366731107</v>
      </c>
      <c r="P49" s="29"/>
      <c r="Q49" s="43"/>
      <c r="R49" s="44"/>
      <c r="S49" s="45"/>
      <c r="W49" s="44"/>
      <c r="X49" s="43"/>
      <c r="Y49" s="31">
        <f t="shared" si="17"/>
        <v>47</v>
      </c>
      <c r="Z49" s="46"/>
      <c r="AA49" s="46"/>
      <c r="AB49" s="46"/>
      <c r="AC49" s="46"/>
      <c r="AD49" s="89">
        <f>AVERAGE(INDEX($E$3:$E$1000,$Y49-DATA!$I$1+1):$E49)</f>
        <v>30.673333333333336</v>
      </c>
      <c r="AE49" s="89">
        <f>STDEVP(INDEX($E$3:$E$1000,$Y49-DATA!$I$1+1):$E49)</f>
        <v>0.5798582202190856</v>
      </c>
      <c r="AF49" s="89">
        <f>AD49-MACD!$AB$5*AE49</f>
        <v>29.513616892895165</v>
      </c>
      <c r="AG49" s="89">
        <f>AD49+MACD!$AB$5*AE49</f>
        <v>31.833049773771506</v>
      </c>
      <c r="AH49" s="46"/>
      <c r="AI49" s="44"/>
      <c r="AJ49" s="46"/>
      <c r="AK49" s="46"/>
      <c r="AL49" s="46"/>
      <c r="AM49" s="46"/>
      <c r="AN49" s="46"/>
    </row>
    <row r="50" spans="1:40" ht="12.75">
      <c r="A50" s="16">
        <f>DATA!C56</f>
        <v>36442</v>
      </c>
      <c r="B50" s="53">
        <f>DATA!D56</f>
        <v>29.65</v>
      </c>
      <c r="C50" s="53">
        <f>DATA!E56</f>
        <v>29.65</v>
      </c>
      <c r="D50" s="53">
        <f>DATA!F56</f>
        <v>29.2</v>
      </c>
      <c r="E50" s="53">
        <f>DATA!G56</f>
        <v>29.32</v>
      </c>
      <c r="F50" s="55">
        <f>DATA!H56</f>
        <v>39152600</v>
      </c>
      <c r="G50" s="19">
        <f t="shared" si="0"/>
        <v>30.269442212881714</v>
      </c>
      <c r="H50" s="19">
        <f t="shared" si="1"/>
        <v>1</v>
      </c>
      <c r="I50" s="18">
        <f t="shared" si="15"/>
        <v>30.269442212881714</v>
      </c>
      <c r="J50" s="18"/>
      <c r="K50" s="19">
        <f t="shared" si="2"/>
        <v>26.010616028512512</v>
      </c>
      <c r="L50" s="19">
        <f t="shared" si="3"/>
        <v>1</v>
      </c>
      <c r="M50" s="18">
        <f t="shared" si="16"/>
        <v>26.010616028512512</v>
      </c>
      <c r="N50" s="85">
        <f t="shared" si="4"/>
        <v>36442</v>
      </c>
      <c r="O50" s="20">
        <f t="shared" si="5"/>
        <v>4.258826184369202</v>
      </c>
      <c r="P50" s="29"/>
      <c r="Q50" s="43"/>
      <c r="R50" s="44"/>
      <c r="S50" s="45"/>
      <c r="W50" s="44"/>
      <c r="X50" s="43"/>
      <c r="Y50" s="31">
        <f t="shared" si="17"/>
        <v>48</v>
      </c>
      <c r="Z50" s="46"/>
      <c r="AA50" s="46"/>
      <c r="AB50" s="46"/>
      <c r="AC50" s="46"/>
      <c r="AD50" s="89">
        <f>AVERAGE(INDEX($E$3:$E$1000,$Y50-DATA!$I$1+1):$E50)</f>
        <v>30.49933333333333</v>
      </c>
      <c r="AE50" s="89">
        <f>STDEVP(INDEX($E$3:$E$1000,$Y50-DATA!$I$1+1):$E50)</f>
        <v>0.5681369162057411</v>
      </c>
      <c r="AF50" s="89">
        <f>AD50-MACD!$AB$5*AE50</f>
        <v>29.363059500921846</v>
      </c>
      <c r="AG50" s="89">
        <f>AD50+MACD!$AB$5*AE50</f>
        <v>31.635607165744812</v>
      </c>
      <c r="AH50" s="46"/>
      <c r="AI50" s="44"/>
      <c r="AJ50" s="46"/>
      <c r="AK50" s="46"/>
      <c r="AL50" s="46"/>
      <c r="AM50" s="46"/>
      <c r="AN50" s="46"/>
    </row>
    <row r="51" spans="1:40" ht="12.75">
      <c r="A51" s="16">
        <f>DATA!C57</f>
        <v>36445</v>
      </c>
      <c r="B51" s="53">
        <f>DATA!D57</f>
        <v>29.52</v>
      </c>
      <c r="C51" s="53">
        <f>DATA!E57</f>
        <v>29.55</v>
      </c>
      <c r="D51" s="53">
        <f>DATA!F57</f>
        <v>28.65</v>
      </c>
      <c r="E51" s="53">
        <f>DATA!G57</f>
        <v>28.93</v>
      </c>
      <c r="F51" s="55">
        <f>DATA!H57</f>
        <v>29537600</v>
      </c>
      <c r="G51" s="19">
        <f t="shared" si="0"/>
        <v>30.14187628784536</v>
      </c>
      <c r="H51" s="19">
        <f t="shared" si="1"/>
        <v>1</v>
      </c>
      <c r="I51" s="18">
        <f t="shared" si="15"/>
        <v>30.14187628784536</v>
      </c>
      <c r="J51" s="18"/>
      <c r="K51" s="19">
        <f t="shared" si="2"/>
        <v>26.125101674453198</v>
      </c>
      <c r="L51" s="19">
        <f t="shared" si="3"/>
        <v>1</v>
      </c>
      <c r="M51" s="18">
        <f t="shared" si="16"/>
        <v>26.125101674453198</v>
      </c>
      <c r="N51" s="85">
        <f t="shared" si="4"/>
        <v>36445</v>
      </c>
      <c r="O51" s="20">
        <f t="shared" si="5"/>
        <v>4.016774613392162</v>
      </c>
      <c r="P51" s="29"/>
      <c r="Q51" s="43"/>
      <c r="R51" s="44"/>
      <c r="S51" s="45"/>
      <c r="W51" s="44"/>
      <c r="X51" s="43"/>
      <c r="Y51" s="31">
        <f t="shared" si="17"/>
        <v>49</v>
      </c>
      <c r="Z51" s="46"/>
      <c r="AA51" s="46"/>
      <c r="AB51" s="46"/>
      <c r="AC51" s="46"/>
      <c r="AD51" s="89">
        <f>AVERAGE(INDEX($E$3:$E$1000,$Y51-DATA!$I$1+1):$E51)</f>
        <v>30.334666666666667</v>
      </c>
      <c r="AE51" s="89">
        <f>STDEVP(INDEX($E$3:$E$1000,$Y51-DATA!$I$1+1):$E51)</f>
        <v>0.637002005927451</v>
      </c>
      <c r="AF51" s="89">
        <f>AD51-MACD!$AB$5*AE51</f>
        <v>29.060662654811765</v>
      </c>
      <c r="AG51" s="89">
        <f>AD51+MACD!$AB$5*AE51</f>
        <v>31.60867067852157</v>
      </c>
      <c r="AH51" s="46"/>
      <c r="AI51" s="44"/>
      <c r="AJ51" s="46"/>
      <c r="AK51" s="46"/>
      <c r="AL51" s="46"/>
      <c r="AM51" s="46"/>
      <c r="AN51" s="46"/>
    </row>
    <row r="52" spans="1:40" ht="12.75">
      <c r="A52" s="16">
        <f>DATA!C58</f>
        <v>36446</v>
      </c>
      <c r="B52" s="53">
        <f>DATA!D58</f>
        <v>28.9</v>
      </c>
      <c r="C52" s="53">
        <f>DATA!E58</f>
        <v>29.29</v>
      </c>
      <c r="D52" s="53">
        <f>DATA!F58</f>
        <v>28.66</v>
      </c>
      <c r="E52" s="53">
        <f>DATA!G58</f>
        <v>29.29</v>
      </c>
      <c r="F52" s="55">
        <f>DATA!H58</f>
        <v>21406800</v>
      </c>
      <c r="G52" s="19">
        <f t="shared" si="0"/>
        <v>30.06074521281247</v>
      </c>
      <c r="H52" s="19">
        <f t="shared" si="1"/>
        <v>1</v>
      </c>
      <c r="I52" s="18">
        <f t="shared" si="15"/>
        <v>30.06074521281247</v>
      </c>
      <c r="J52" s="18"/>
      <c r="K52" s="19">
        <f t="shared" si="2"/>
        <v>26.249215334278563</v>
      </c>
      <c r="L52" s="19">
        <f t="shared" si="3"/>
        <v>1</v>
      </c>
      <c r="M52" s="18">
        <f t="shared" si="16"/>
        <v>26.249215334278563</v>
      </c>
      <c r="N52" s="85">
        <f t="shared" si="4"/>
        <v>36446</v>
      </c>
      <c r="O52" s="20">
        <f t="shared" si="5"/>
        <v>3.811529878533907</v>
      </c>
      <c r="P52" s="29"/>
      <c r="Q52" s="43"/>
      <c r="R52" s="44"/>
      <c r="S52" s="45"/>
      <c r="W52" s="44"/>
      <c r="X52" s="43"/>
      <c r="Y52" s="31">
        <f t="shared" si="17"/>
        <v>50</v>
      </c>
      <c r="Z52" s="46"/>
      <c r="AA52" s="46"/>
      <c r="AB52" s="46"/>
      <c r="AC52" s="46"/>
      <c r="AD52" s="89">
        <f>AVERAGE(INDEX($E$3:$E$1000,$Y52-DATA!$I$1+1):$E52)</f>
        <v>30.183333333333334</v>
      </c>
      <c r="AE52" s="89">
        <f>STDEVP(INDEX($E$3:$E$1000,$Y52-DATA!$I$1+1):$E52)</f>
        <v>0.5962624329008045</v>
      </c>
      <c r="AF52" s="89">
        <f>AD52-MACD!$AB$5*AE52</f>
        <v>28.990808467531725</v>
      </c>
      <c r="AG52" s="89">
        <f>AD52+MACD!$AB$5*AE52</f>
        <v>31.375858199134942</v>
      </c>
      <c r="AH52" s="46"/>
      <c r="AI52" s="44"/>
      <c r="AJ52" s="46"/>
      <c r="AK52" s="46"/>
      <c r="AL52" s="46"/>
      <c r="AM52" s="46"/>
      <c r="AN52" s="46"/>
    </row>
    <row r="53" spans="1:40" ht="12.75">
      <c r="A53" s="16">
        <f>DATA!C59</f>
        <v>36447</v>
      </c>
      <c r="B53" s="53">
        <f>DATA!D59</f>
        <v>29.41</v>
      </c>
      <c r="C53" s="53">
        <f>DATA!E59</f>
        <v>29.45</v>
      </c>
      <c r="D53" s="53">
        <f>DATA!F59</f>
        <v>28.74</v>
      </c>
      <c r="E53" s="53">
        <f>DATA!G59</f>
        <v>28.85</v>
      </c>
      <c r="F53" s="55">
        <f>DATA!H59</f>
        <v>23436800</v>
      </c>
      <c r="G53" s="19">
        <f t="shared" si="0"/>
        <v>29.94543614492557</v>
      </c>
      <c r="H53" s="19">
        <f t="shared" si="1"/>
        <v>1</v>
      </c>
      <c r="I53" s="18">
        <f t="shared" si="15"/>
        <v>29.94543614492557</v>
      </c>
      <c r="J53" s="18"/>
      <c r="K53" s="19">
        <f t="shared" si="2"/>
        <v>26.351206889797048</v>
      </c>
      <c r="L53" s="19">
        <f t="shared" si="3"/>
        <v>1</v>
      </c>
      <c r="M53" s="18">
        <f t="shared" si="16"/>
        <v>26.351206889797048</v>
      </c>
      <c r="N53" s="85">
        <f t="shared" si="4"/>
        <v>36447</v>
      </c>
      <c r="O53" s="20">
        <f t="shared" si="5"/>
        <v>3.5942292551285213</v>
      </c>
      <c r="P53" s="29"/>
      <c r="Q53" s="43"/>
      <c r="R53" s="44"/>
      <c r="S53" s="45"/>
      <c r="W53" s="44"/>
      <c r="X53" s="43"/>
      <c r="Y53" s="31">
        <f t="shared" si="17"/>
        <v>51</v>
      </c>
      <c r="Z53" s="46"/>
      <c r="AA53" s="46"/>
      <c r="AB53" s="46"/>
      <c r="AC53" s="46"/>
      <c r="AD53" s="89">
        <f>AVERAGE(INDEX($E$3:$E$1000,$Y53-DATA!$I$1+1):$E53)</f>
        <v>30.052666666666667</v>
      </c>
      <c r="AE53" s="89">
        <f>STDEVP(INDEX($E$3:$E$1000,$Y53-DATA!$I$1+1):$E53)</f>
        <v>0.6563481460999024</v>
      </c>
      <c r="AF53" s="89">
        <f>AD53-MACD!$AB$5*AE53</f>
        <v>28.73997037446686</v>
      </c>
      <c r="AG53" s="89">
        <f>AD53+MACD!$AB$5*AE53</f>
        <v>31.365362958866474</v>
      </c>
      <c r="AH53" s="46"/>
      <c r="AI53" s="44"/>
      <c r="AJ53" s="46"/>
      <c r="AK53" s="46"/>
      <c r="AL53" s="46"/>
      <c r="AM53" s="46"/>
      <c r="AN53" s="46"/>
    </row>
    <row r="54" spans="1:40" ht="12.75">
      <c r="A54" s="16">
        <f>DATA!C60</f>
        <v>36448</v>
      </c>
      <c r="B54" s="53">
        <f>DATA!D60</f>
        <v>28.83</v>
      </c>
      <c r="C54" s="53">
        <f>DATA!E60</f>
        <v>29.14</v>
      </c>
      <c r="D54" s="53">
        <f>DATA!F60</f>
        <v>28.78</v>
      </c>
      <c r="E54" s="53">
        <f>DATA!G60</f>
        <v>29.02</v>
      </c>
      <c r="F54" s="55">
        <f>DATA!H60</f>
        <v>16644900</v>
      </c>
      <c r="G54" s="19">
        <f t="shared" si="0"/>
        <v>29.85729936921837</v>
      </c>
      <c r="H54" s="19">
        <f t="shared" si="1"/>
        <v>1</v>
      </c>
      <c r="I54" s="18">
        <f t="shared" si="15"/>
        <v>29.85729936921837</v>
      </c>
      <c r="J54" s="18"/>
      <c r="K54" s="19">
        <f t="shared" si="2"/>
        <v>26.45586544313834</v>
      </c>
      <c r="L54" s="19">
        <f t="shared" si="3"/>
        <v>1</v>
      </c>
      <c r="M54" s="18">
        <f t="shared" si="16"/>
        <v>26.45586544313834</v>
      </c>
      <c r="N54" s="85">
        <f t="shared" si="4"/>
        <v>36448</v>
      </c>
      <c r="O54" s="20">
        <f t="shared" si="5"/>
        <v>3.4014339260800313</v>
      </c>
      <c r="P54" s="29"/>
      <c r="Q54" s="43"/>
      <c r="R54" s="44"/>
      <c r="S54" s="45"/>
      <c r="W54" s="44"/>
      <c r="X54" s="43"/>
      <c r="Y54" s="31">
        <f t="shared" si="17"/>
        <v>52</v>
      </c>
      <c r="Z54" s="46"/>
      <c r="AA54" s="46"/>
      <c r="AB54" s="46"/>
      <c r="AC54" s="46"/>
      <c r="AD54" s="89">
        <f>AVERAGE(INDEX($E$3:$E$1000,$Y54-DATA!$I$1+1):$E54)</f>
        <v>29.962</v>
      </c>
      <c r="AE54" s="89">
        <f>STDEVP(INDEX($E$3:$E$1000,$Y54-DATA!$I$1+1):$E54)</f>
        <v>0.6975117681205691</v>
      </c>
      <c r="AF54" s="89">
        <f>AD54-MACD!$AB$5*AE54</f>
        <v>28.566976463758863</v>
      </c>
      <c r="AG54" s="89">
        <f>AD54+MACD!$AB$5*AE54</f>
        <v>31.357023536241137</v>
      </c>
      <c r="AH54" s="46"/>
      <c r="AI54" s="44"/>
      <c r="AJ54" s="46"/>
      <c r="AK54" s="46"/>
      <c r="AL54" s="46"/>
      <c r="AM54" s="46"/>
      <c r="AN54" s="46"/>
    </row>
    <row r="55" spans="1:40" ht="12.75">
      <c r="A55" s="16">
        <f>DATA!C61</f>
        <v>36449</v>
      </c>
      <c r="B55" s="53">
        <f>DATA!D61</f>
        <v>29.02</v>
      </c>
      <c r="C55" s="53">
        <f>DATA!E61</f>
        <v>29.06</v>
      </c>
      <c r="D55" s="53">
        <f>DATA!F61</f>
        <v>28.42</v>
      </c>
      <c r="E55" s="53">
        <f>DATA!G61</f>
        <v>28.55</v>
      </c>
      <c r="F55" s="55">
        <f>DATA!H61</f>
        <v>21286800</v>
      </c>
      <c r="G55" s="19">
        <f t="shared" si="0"/>
        <v>29.73279466738805</v>
      </c>
      <c r="H55" s="19">
        <f t="shared" si="1"/>
        <v>1</v>
      </c>
      <c r="I55" s="18">
        <f t="shared" si="15"/>
        <v>29.73279466738805</v>
      </c>
      <c r="J55" s="18"/>
      <c r="K55" s="19">
        <f t="shared" si="2"/>
        <v>26.537988366936833</v>
      </c>
      <c r="L55" s="19">
        <f t="shared" si="3"/>
        <v>1</v>
      </c>
      <c r="M55" s="18">
        <f t="shared" si="16"/>
        <v>26.537988366936833</v>
      </c>
      <c r="N55" s="85">
        <f t="shared" si="4"/>
        <v>36449</v>
      </c>
      <c r="O55" s="20">
        <f t="shared" si="5"/>
        <v>3.1948063004512157</v>
      </c>
      <c r="P55" s="29"/>
      <c r="Q55" s="43"/>
      <c r="R55" s="44"/>
      <c r="S55" s="45"/>
      <c r="W55" s="44"/>
      <c r="X55" s="43"/>
      <c r="Y55" s="31">
        <f t="shared" si="17"/>
        <v>53</v>
      </c>
      <c r="Z55" s="46"/>
      <c r="AA55" s="46"/>
      <c r="AB55" s="46"/>
      <c r="AC55" s="46"/>
      <c r="AD55" s="89">
        <f>AVERAGE(INDEX($E$3:$E$1000,$Y55-DATA!$I$1+1):$E55)</f>
        <v>29.874000000000002</v>
      </c>
      <c r="AE55" s="89">
        <f>STDEVP(INDEX($E$3:$E$1000,$Y55-DATA!$I$1+1):$E55)</f>
        <v>0.7817484676458027</v>
      </c>
      <c r="AF55" s="89">
        <f>AD55-MACD!$AB$5*AE55</f>
        <v>28.310503064708396</v>
      </c>
      <c r="AG55" s="89">
        <f>AD55+MACD!$AB$5*AE55</f>
        <v>31.43749693529161</v>
      </c>
      <c r="AH55" s="46"/>
      <c r="AI55" s="44"/>
      <c r="AJ55" s="46"/>
      <c r="AK55" s="46"/>
      <c r="AL55" s="46"/>
      <c r="AM55" s="46"/>
      <c r="AN55" s="46"/>
    </row>
    <row r="56" spans="1:40" ht="12.75">
      <c r="A56" s="16">
        <f>DATA!C62</f>
        <v>36452</v>
      </c>
      <c r="B56" s="53">
        <f>DATA!D62</f>
        <v>28.75</v>
      </c>
      <c r="C56" s="53">
        <f>DATA!E62</f>
        <v>28.78</v>
      </c>
      <c r="D56" s="53">
        <f>DATA!F62</f>
        <v>28.51</v>
      </c>
      <c r="E56" s="53">
        <f>DATA!G62</f>
        <v>28.78</v>
      </c>
      <c r="F56" s="55">
        <f>DATA!H62</f>
        <v>16070600</v>
      </c>
      <c r="G56" s="19">
        <f t="shared" si="0"/>
        <v>29.642052318112995</v>
      </c>
      <c r="H56" s="19">
        <f t="shared" si="1"/>
        <v>1</v>
      </c>
      <c r="I56" s="18">
        <f t="shared" si="15"/>
        <v>29.642052318112995</v>
      </c>
      <c r="J56" s="18"/>
      <c r="K56" s="19">
        <f t="shared" si="2"/>
        <v>26.62591039176284</v>
      </c>
      <c r="L56" s="19">
        <f t="shared" si="3"/>
        <v>1</v>
      </c>
      <c r="M56" s="18">
        <f t="shared" si="16"/>
        <v>26.62591039176284</v>
      </c>
      <c r="N56" s="85">
        <f t="shared" si="4"/>
        <v>36452</v>
      </c>
      <c r="O56" s="20">
        <f t="shared" si="5"/>
        <v>3.016141926350155</v>
      </c>
      <c r="P56" s="29"/>
      <c r="Q56" s="43"/>
      <c r="R56" s="44"/>
      <c r="S56" s="45"/>
      <c r="W56" s="44"/>
      <c r="X56" s="43"/>
      <c r="Y56" s="31">
        <f t="shared" si="17"/>
        <v>54</v>
      </c>
      <c r="Z56" s="46"/>
      <c r="AA56" s="46"/>
      <c r="AB56" s="46"/>
      <c r="AC56" s="46"/>
      <c r="AD56" s="89">
        <f>AVERAGE(INDEX($E$3:$E$1000,$Y56-DATA!$I$1+1):$E56)</f>
        <v>29.767999999999997</v>
      </c>
      <c r="AE56" s="89">
        <f>STDEVP(INDEX($E$3:$E$1000,$Y56-DATA!$I$1+1):$E56)</f>
        <v>0.8144216762014121</v>
      </c>
      <c r="AF56" s="89">
        <f>AD56-MACD!$AB$5*AE56</f>
        <v>28.139156647597172</v>
      </c>
      <c r="AG56" s="89">
        <f>AD56+MACD!$AB$5*AE56</f>
        <v>31.396843352402822</v>
      </c>
      <c r="AH56" s="46"/>
      <c r="AI56" s="44"/>
      <c r="AJ56" s="46"/>
      <c r="AK56" s="46"/>
      <c r="AL56" s="46"/>
      <c r="AM56" s="46"/>
      <c r="AN56" s="46"/>
    </row>
    <row r="57" spans="1:40" ht="12.75">
      <c r="A57" s="16">
        <f>DATA!C63</f>
        <v>36453</v>
      </c>
      <c r="B57" s="53">
        <f>DATA!D63</f>
        <v>29</v>
      </c>
      <c r="C57" s="53">
        <f>DATA!E63</f>
        <v>29</v>
      </c>
      <c r="D57" s="53">
        <f>DATA!F63</f>
        <v>28.78</v>
      </c>
      <c r="E57" s="53">
        <f>DATA!G63</f>
        <v>28.88</v>
      </c>
      <c r="F57" s="55">
        <f>DATA!H63</f>
        <v>16186500</v>
      </c>
      <c r="G57" s="19">
        <f t="shared" si="0"/>
        <v>29.56947590686414</v>
      </c>
      <c r="H57" s="19">
        <f t="shared" si="1"/>
        <v>1</v>
      </c>
      <c r="I57" s="18">
        <f t="shared" si="15"/>
        <v>29.56947590686414</v>
      </c>
      <c r="J57" s="18"/>
      <c r="K57" s="19">
        <f t="shared" si="2"/>
        <v>26.7143060626741</v>
      </c>
      <c r="L57" s="19">
        <f t="shared" si="3"/>
        <v>1</v>
      </c>
      <c r="M57" s="18">
        <f t="shared" si="16"/>
        <v>26.7143060626741</v>
      </c>
      <c r="N57" s="85">
        <f t="shared" si="4"/>
        <v>36453</v>
      </c>
      <c r="O57" s="20">
        <f t="shared" si="5"/>
        <v>2.8551698441900406</v>
      </c>
      <c r="P57" s="29"/>
      <c r="Q57" s="43"/>
      <c r="R57" s="44"/>
      <c r="S57" s="45"/>
      <c r="W57" s="44"/>
      <c r="X57" s="43"/>
      <c r="Y57" s="31">
        <f t="shared" si="17"/>
        <v>55</v>
      </c>
      <c r="Z57" s="46"/>
      <c r="AA57" s="46"/>
      <c r="AB57" s="46"/>
      <c r="AC57" s="46"/>
      <c r="AD57" s="89">
        <f>AVERAGE(INDEX($E$3:$E$1000,$Y57-DATA!$I$1+1):$E57)</f>
        <v>29.706000000000003</v>
      </c>
      <c r="AE57" s="89">
        <f>STDEVP(INDEX($E$3:$E$1000,$Y57-DATA!$I$1+1):$E57)</f>
        <v>0.8437361356885809</v>
      </c>
      <c r="AF57" s="89">
        <f>AD57-MACD!$AB$5*AE57</f>
        <v>28.018527728622843</v>
      </c>
      <c r="AG57" s="89">
        <f>AD57+MACD!$AB$5*AE57</f>
        <v>31.393472271377163</v>
      </c>
      <c r="AH57" s="46"/>
      <c r="AI57" s="44"/>
      <c r="AJ57" s="46"/>
      <c r="AK57" s="46"/>
      <c r="AL57" s="46"/>
      <c r="AM57" s="46"/>
      <c r="AN57" s="46"/>
    </row>
    <row r="58" spans="1:40" ht="12.75">
      <c r="A58" s="16">
        <f>DATA!C64</f>
        <v>36454</v>
      </c>
      <c r="B58" s="53">
        <f>DATA!D64</f>
        <v>28.78</v>
      </c>
      <c r="C58" s="53">
        <f>DATA!E64</f>
        <v>28.78</v>
      </c>
      <c r="D58" s="53">
        <f>DATA!F64</f>
        <v>28.3</v>
      </c>
      <c r="E58" s="53">
        <f>DATA!G64</f>
        <v>28.35</v>
      </c>
      <c r="F58" s="55">
        <f>DATA!H64</f>
        <v>20064000</v>
      </c>
      <c r="G58" s="19">
        <f t="shared" si="0"/>
        <v>29.45333534430565</v>
      </c>
      <c r="H58" s="19">
        <f t="shared" si="1"/>
        <v>1</v>
      </c>
      <c r="I58" s="18">
        <f t="shared" si="15"/>
        <v>29.45333534430565</v>
      </c>
      <c r="J58" s="18"/>
      <c r="K58" s="19">
        <f t="shared" si="2"/>
        <v>26.77845092296139</v>
      </c>
      <c r="L58" s="19">
        <f t="shared" si="3"/>
        <v>1</v>
      </c>
      <c r="M58" s="18">
        <f t="shared" si="16"/>
        <v>26.77845092296139</v>
      </c>
      <c r="N58" s="85">
        <f t="shared" si="4"/>
        <v>36454</v>
      </c>
      <c r="O58" s="20">
        <f t="shared" si="5"/>
        <v>2.6748844213442595</v>
      </c>
      <c r="P58" s="29"/>
      <c r="Q58" s="43"/>
      <c r="R58" s="44"/>
      <c r="S58" s="45"/>
      <c r="W58" s="44"/>
      <c r="X58" s="43"/>
      <c r="Y58" s="31">
        <f t="shared" si="17"/>
        <v>56</v>
      </c>
      <c r="Z58" s="46"/>
      <c r="AA58" s="46"/>
      <c r="AB58" s="46"/>
      <c r="AC58" s="46"/>
      <c r="AD58" s="89">
        <f>AVERAGE(INDEX($E$3:$E$1000,$Y58-DATA!$I$1+1):$E58)</f>
        <v>29.554000000000006</v>
      </c>
      <c r="AE58" s="89">
        <f>STDEVP(INDEX($E$3:$E$1000,$Y58-DATA!$I$1+1):$E58)</f>
        <v>0.8685911965167761</v>
      </c>
      <c r="AF58" s="89">
        <f>AD58-MACD!$AB$5*AE58</f>
        <v>27.816817606966453</v>
      </c>
      <c r="AG58" s="89">
        <f>AD58+MACD!$AB$5*AE58</f>
        <v>31.29118239303356</v>
      </c>
      <c r="AH58" s="46"/>
      <c r="AI58" s="44"/>
      <c r="AJ58" s="46"/>
      <c r="AK58" s="46"/>
      <c r="AL58" s="46"/>
      <c r="AM58" s="46"/>
      <c r="AN58" s="46"/>
    </row>
    <row r="59" spans="1:40" ht="12.75">
      <c r="A59" s="16">
        <f>DATA!C65</f>
        <v>36455</v>
      </c>
      <c r="B59" s="53">
        <f>DATA!D65</f>
        <v>28.35</v>
      </c>
      <c r="C59" s="53">
        <f>DATA!E65</f>
        <v>28.73</v>
      </c>
      <c r="D59" s="53">
        <f>DATA!F65</f>
        <v>28.24</v>
      </c>
      <c r="E59" s="53">
        <f>DATA!G65</f>
        <v>28.39</v>
      </c>
      <c r="F59" s="55">
        <f>DATA!H65</f>
        <v>18290000</v>
      </c>
      <c r="G59" s="19">
        <f t="shared" si="0"/>
        <v>29.352065311514636</v>
      </c>
      <c r="H59" s="19">
        <f t="shared" si="1"/>
        <v>1</v>
      </c>
      <c r="I59" s="18">
        <f t="shared" si="15"/>
        <v>29.352065311514636</v>
      </c>
      <c r="J59" s="18"/>
      <c r="K59" s="19">
        <f t="shared" si="2"/>
        <v>26.84164892598251</v>
      </c>
      <c r="L59" s="19">
        <f t="shared" si="3"/>
        <v>1</v>
      </c>
      <c r="M59" s="18">
        <f t="shared" si="16"/>
        <v>26.84164892598251</v>
      </c>
      <c r="N59" s="85">
        <f t="shared" si="4"/>
        <v>36455</v>
      </c>
      <c r="O59" s="20">
        <f t="shared" si="5"/>
        <v>2.5104163855321247</v>
      </c>
      <c r="P59" s="29"/>
      <c r="Q59" s="43"/>
      <c r="R59" s="44"/>
      <c r="S59" s="45"/>
      <c r="W59" s="44"/>
      <c r="X59" s="43"/>
      <c r="Y59" s="31">
        <f t="shared" si="17"/>
        <v>57</v>
      </c>
      <c r="Z59" s="46"/>
      <c r="AA59" s="46"/>
      <c r="AB59" s="46"/>
      <c r="AC59" s="46"/>
      <c r="AD59" s="89">
        <f>AVERAGE(INDEX($E$3:$E$1000,$Y59-DATA!$I$1+1):$E59)</f>
        <v>29.39666666666667</v>
      </c>
      <c r="AE59" s="89">
        <f>STDEVP(INDEX($E$3:$E$1000,$Y59-DATA!$I$1+1):$E59)</f>
        <v>0.851270945247216</v>
      </c>
      <c r="AF59" s="89">
        <f>AD59-MACD!$AB$5*AE59</f>
        <v>27.694124776172238</v>
      </c>
      <c r="AG59" s="89">
        <f>AD59+MACD!$AB$5*AE59</f>
        <v>31.0992085571611</v>
      </c>
      <c r="AH59" s="46"/>
      <c r="AI59" s="44"/>
      <c r="AJ59" s="46"/>
      <c r="AK59" s="46"/>
      <c r="AL59" s="46"/>
      <c r="AM59" s="46"/>
      <c r="AN59" s="46"/>
    </row>
    <row r="60" spans="1:40" ht="12.75">
      <c r="A60" s="16">
        <f>DATA!C66</f>
        <v>36456</v>
      </c>
      <c r="B60" s="53">
        <f>DATA!D66</f>
        <v>28.39</v>
      </c>
      <c r="C60" s="53">
        <f>DATA!E66</f>
        <v>28.4</v>
      </c>
      <c r="D60" s="53">
        <f>DATA!F66</f>
        <v>28</v>
      </c>
      <c r="E60" s="53">
        <f>DATA!G66</f>
        <v>28.3</v>
      </c>
      <c r="F60" s="55">
        <f>DATA!H66</f>
        <v>17771700</v>
      </c>
      <c r="G60" s="19">
        <f t="shared" si="0"/>
        <v>29.25186861517991</v>
      </c>
      <c r="H60" s="19">
        <f t="shared" si="1"/>
        <v>1</v>
      </c>
      <c r="I60" s="18">
        <f t="shared" si="15"/>
        <v>29.25186861517991</v>
      </c>
      <c r="J60" s="18"/>
      <c r="K60" s="19">
        <f t="shared" si="2"/>
        <v>26.898839164179275</v>
      </c>
      <c r="L60" s="19">
        <f t="shared" si="3"/>
        <v>1</v>
      </c>
      <c r="M60" s="18">
        <f t="shared" si="16"/>
        <v>26.898839164179275</v>
      </c>
      <c r="N60" s="85">
        <f t="shared" si="4"/>
        <v>36456</v>
      </c>
      <c r="O60" s="20">
        <f t="shared" si="5"/>
        <v>2.3530294510006335</v>
      </c>
      <c r="P60" s="29"/>
      <c r="Q60" s="43"/>
      <c r="R60" s="44"/>
      <c r="S60" s="45"/>
      <c r="W60" s="44"/>
      <c r="X60" s="43"/>
      <c r="Y60" s="31">
        <f t="shared" si="17"/>
        <v>58</v>
      </c>
      <c r="Z60" s="46"/>
      <c r="AA60" s="46"/>
      <c r="AB60" s="46"/>
      <c r="AC60" s="46"/>
      <c r="AD60" s="89">
        <f>AVERAGE(INDEX($E$3:$E$1000,$Y60-DATA!$I$1+1):$E60)</f>
        <v>29.228666666666665</v>
      </c>
      <c r="AE60" s="89">
        <f>STDEVP(INDEX($E$3:$E$1000,$Y60-DATA!$I$1+1):$E60)</f>
        <v>0.8009732968221325</v>
      </c>
      <c r="AF60" s="89">
        <f>AD60-MACD!$AB$5*AE60</f>
        <v>27.6267200730224</v>
      </c>
      <c r="AG60" s="89">
        <f>AD60+MACD!$AB$5*AE60</f>
        <v>30.83061326031093</v>
      </c>
      <c r="AH60" s="46"/>
      <c r="AI60" s="44"/>
      <c r="AJ60" s="46"/>
      <c r="AK60" s="46"/>
      <c r="AL60" s="46"/>
      <c r="AM60" s="46"/>
      <c r="AN60" s="46"/>
    </row>
    <row r="61" spans="1:40" ht="12.75">
      <c r="A61" s="16">
        <f>DATA!C67</f>
        <v>36459</v>
      </c>
      <c r="B61" s="53">
        <f>DATA!D67</f>
        <v>28.5</v>
      </c>
      <c r="C61" s="53">
        <f>DATA!E67</f>
        <v>28.55</v>
      </c>
      <c r="D61" s="53">
        <f>DATA!F67</f>
        <v>28.13</v>
      </c>
      <c r="E61" s="53">
        <f>DATA!G67</f>
        <v>28.22</v>
      </c>
      <c r="F61" s="55">
        <f>DATA!H67</f>
        <v>16609000</v>
      </c>
      <c r="G61" s="19">
        <f t="shared" si="0"/>
        <v>29.153595413734205</v>
      </c>
      <c r="H61" s="19">
        <f t="shared" si="1"/>
        <v>1</v>
      </c>
      <c r="I61" s="18">
        <f t="shared" si="15"/>
        <v>29.153595413734205</v>
      </c>
      <c r="J61" s="18"/>
      <c r="K61" s="19">
        <f t="shared" si="2"/>
        <v>26.95064939303499</v>
      </c>
      <c r="L61" s="19">
        <f t="shared" si="3"/>
        <v>1</v>
      </c>
      <c r="M61" s="18">
        <f t="shared" si="16"/>
        <v>26.95064939303499</v>
      </c>
      <c r="N61" s="85">
        <f t="shared" si="4"/>
        <v>36459</v>
      </c>
      <c r="O61" s="20">
        <f t="shared" si="5"/>
        <v>2.2029460206992155</v>
      </c>
      <c r="P61" s="29"/>
      <c r="Q61" s="43"/>
      <c r="R61" s="44"/>
      <c r="S61" s="45"/>
      <c r="W61" s="44"/>
      <c r="X61" s="43"/>
      <c r="Y61" s="31">
        <f t="shared" si="17"/>
        <v>59</v>
      </c>
      <c r="Z61" s="46"/>
      <c r="AA61" s="46"/>
      <c r="AB61" s="46"/>
      <c r="AC61" s="46"/>
      <c r="AD61" s="89">
        <f>AVERAGE(INDEX($E$3:$E$1000,$Y61-DATA!$I$1+1):$E61)</f>
        <v>29.057333333333336</v>
      </c>
      <c r="AE61" s="89">
        <f>STDEVP(INDEX($E$3:$E$1000,$Y61-DATA!$I$1+1):$E61)</f>
        <v>0.7193836868380634</v>
      </c>
      <c r="AF61" s="89">
        <f>AD61-MACD!$AB$5*AE61</f>
        <v>27.61856595965721</v>
      </c>
      <c r="AG61" s="89">
        <f>AD61+MACD!$AB$5*AE61</f>
        <v>30.49610070700946</v>
      </c>
      <c r="AH61" s="46"/>
      <c r="AI61" s="44"/>
      <c r="AJ61" s="46"/>
      <c r="AK61" s="46"/>
      <c r="AL61" s="46"/>
      <c r="AM61" s="46"/>
      <c r="AN61" s="46"/>
    </row>
    <row r="62" spans="1:40" ht="12.75">
      <c r="A62" s="16">
        <f>DATA!C68</f>
        <v>36460</v>
      </c>
      <c r="B62" s="53">
        <f>DATA!D68</f>
        <v>28.48</v>
      </c>
      <c r="C62" s="53">
        <f>DATA!E68</f>
        <v>28.54</v>
      </c>
      <c r="D62" s="53">
        <f>DATA!F68</f>
        <v>28.23</v>
      </c>
      <c r="E62" s="53">
        <f>DATA!G68</f>
        <v>28.52</v>
      </c>
      <c r="F62" s="55">
        <f>DATA!H68</f>
        <v>19283200</v>
      </c>
      <c r="G62" s="19">
        <f t="shared" si="0"/>
        <v>29.093252993378567</v>
      </c>
      <c r="H62" s="19">
        <f t="shared" si="1"/>
        <v>1</v>
      </c>
      <c r="I62" s="18">
        <f t="shared" si="15"/>
        <v>29.093252993378567</v>
      </c>
      <c r="J62" s="18"/>
      <c r="K62" s="19">
        <f t="shared" si="2"/>
        <v>27.01219255409244</v>
      </c>
      <c r="L62" s="19">
        <f t="shared" si="3"/>
        <v>1</v>
      </c>
      <c r="M62" s="18">
        <f t="shared" si="16"/>
        <v>27.01219255409244</v>
      </c>
      <c r="N62" s="85">
        <f t="shared" si="4"/>
        <v>36460</v>
      </c>
      <c r="O62" s="20">
        <f t="shared" si="5"/>
        <v>2.0810604392861265</v>
      </c>
      <c r="P62" s="29"/>
      <c r="Q62" s="43"/>
      <c r="R62" s="44"/>
      <c r="S62" s="45"/>
      <c r="W62" s="44"/>
      <c r="X62" s="43"/>
      <c r="Y62" s="31">
        <f t="shared" si="17"/>
        <v>60</v>
      </c>
      <c r="Z62" s="46"/>
      <c r="AA62" s="46"/>
      <c r="AB62" s="46"/>
      <c r="AC62" s="46"/>
      <c r="AD62" s="89">
        <f>AVERAGE(INDEX($E$3:$E$1000,$Y62-DATA!$I$1+1):$E62)</f>
        <v>28.915333333333333</v>
      </c>
      <c r="AE62" s="89">
        <f>STDEVP(INDEX($E$3:$E$1000,$Y62-DATA!$I$1+1):$E62)</f>
        <v>0.5894841435996503</v>
      </c>
      <c r="AF62" s="89">
        <f>AD62-MACD!$AB$5*AE62</f>
        <v>27.736365046134033</v>
      </c>
      <c r="AG62" s="89">
        <f>AD62+MACD!$AB$5*AE62</f>
        <v>30.094301620532633</v>
      </c>
      <c r="AH62" s="46"/>
      <c r="AI62" s="44"/>
      <c r="AJ62" s="46"/>
      <c r="AK62" s="46"/>
      <c r="AL62" s="46"/>
      <c r="AM62" s="46"/>
      <c r="AN62" s="46"/>
    </row>
    <row r="63" spans="1:40" ht="12.75">
      <c r="A63" s="16">
        <f>DATA!C69</f>
        <v>36461</v>
      </c>
      <c r="B63" s="53">
        <f>DATA!D69</f>
        <v>28.52</v>
      </c>
      <c r="C63" s="53">
        <f>DATA!E69</f>
        <v>29.15</v>
      </c>
      <c r="D63" s="53">
        <f>DATA!F69</f>
        <v>28.42</v>
      </c>
      <c r="E63" s="53">
        <f>DATA!G69</f>
        <v>28.83</v>
      </c>
      <c r="F63" s="55">
        <f>DATA!H69</f>
        <v>20577400</v>
      </c>
      <c r="G63" s="19">
        <f t="shared" si="0"/>
        <v>29.068181279723465</v>
      </c>
      <c r="H63" s="19">
        <f t="shared" si="1"/>
        <v>1</v>
      </c>
      <c r="I63" s="18">
        <f t="shared" si="15"/>
        <v>29.068181279723465</v>
      </c>
      <c r="J63" s="18"/>
      <c r="K63" s="19">
        <f t="shared" si="2"/>
        <v>27.083479120598618</v>
      </c>
      <c r="L63" s="19">
        <f t="shared" si="3"/>
        <v>1</v>
      </c>
      <c r="M63" s="18">
        <f t="shared" si="16"/>
        <v>27.083479120598618</v>
      </c>
      <c r="N63" s="85">
        <f t="shared" si="4"/>
        <v>36461</v>
      </c>
      <c r="O63" s="20">
        <f t="shared" si="5"/>
        <v>1.984702159124847</v>
      </c>
      <c r="P63" s="29"/>
      <c r="Q63" s="43"/>
      <c r="R63" s="44"/>
      <c r="S63" s="45"/>
      <c r="W63" s="44"/>
      <c r="X63" s="43"/>
      <c r="Y63" s="31">
        <f t="shared" si="17"/>
        <v>61</v>
      </c>
      <c r="Z63" s="46"/>
      <c r="AA63" s="46"/>
      <c r="AB63" s="46"/>
      <c r="AC63" s="46"/>
      <c r="AD63" s="89">
        <f>AVERAGE(INDEX($E$3:$E$1000,$Y63-DATA!$I$1+1):$E63)</f>
        <v>28.823999999999998</v>
      </c>
      <c r="AE63" s="89">
        <f>STDEVP(INDEX($E$3:$E$1000,$Y63-DATA!$I$1+1):$E63)</f>
        <v>0.47917707235092205</v>
      </c>
      <c r="AF63" s="89">
        <f>AD63-MACD!$AB$5*AE63</f>
        <v>27.865645855298155</v>
      </c>
      <c r="AG63" s="89">
        <f>AD63+MACD!$AB$5*AE63</f>
        <v>29.78235414470184</v>
      </c>
      <c r="AH63" s="46"/>
      <c r="AI63" s="44"/>
      <c r="AJ63" s="46"/>
      <c r="AK63" s="46"/>
      <c r="AL63" s="46"/>
      <c r="AM63" s="46"/>
      <c r="AN63" s="46"/>
    </row>
    <row r="64" spans="1:40" ht="12.75">
      <c r="A64" s="16">
        <f>DATA!C70</f>
        <v>36462</v>
      </c>
      <c r="B64" s="53">
        <f>DATA!D70</f>
        <v>29.15</v>
      </c>
      <c r="C64" s="53">
        <f>DATA!E70</f>
        <v>29.25</v>
      </c>
      <c r="D64" s="53">
        <f>DATA!F70</f>
        <v>28.79</v>
      </c>
      <c r="E64" s="53">
        <f>DATA!G70</f>
        <v>28.88</v>
      </c>
      <c r="F64" s="55">
        <f>DATA!H70</f>
        <v>20940700</v>
      </c>
      <c r="G64" s="19">
        <f t="shared" si="0"/>
        <v>29.050259253083134</v>
      </c>
      <c r="H64" s="19">
        <f t="shared" si="1"/>
        <v>1</v>
      </c>
      <c r="I64" s="18">
        <f t="shared" si="15"/>
        <v>29.050259253083134</v>
      </c>
      <c r="J64" s="18"/>
      <c r="K64" s="19">
        <f t="shared" si="2"/>
        <v>27.15393091979083</v>
      </c>
      <c r="L64" s="19">
        <f t="shared" si="3"/>
        <v>1</v>
      </c>
      <c r="M64" s="18">
        <f t="shared" si="16"/>
        <v>27.15393091979083</v>
      </c>
      <c r="N64" s="85">
        <f t="shared" si="4"/>
        <v>36462</v>
      </c>
      <c r="O64" s="20">
        <f t="shared" si="5"/>
        <v>1.8963283332923027</v>
      </c>
      <c r="P64" s="29"/>
      <c r="Q64" s="43"/>
      <c r="R64" s="44"/>
      <c r="S64" s="45"/>
      <c r="W64" s="44"/>
      <c r="X64" s="43"/>
      <c r="Y64" s="31">
        <f t="shared" si="17"/>
        <v>62</v>
      </c>
      <c r="Z64" s="46"/>
      <c r="AA64" s="46"/>
      <c r="AB64" s="46"/>
      <c r="AC64" s="46"/>
      <c r="AD64" s="89">
        <f>AVERAGE(INDEX($E$3:$E$1000,$Y64-DATA!$I$1+1):$E64)</f>
        <v>28.740666666666662</v>
      </c>
      <c r="AE64" s="89">
        <f>STDEVP(INDEX($E$3:$E$1000,$Y64-DATA!$I$1+1):$E64)</f>
        <v>0.33040312078196205</v>
      </c>
      <c r="AF64" s="89">
        <f>AD64-MACD!$AB$5*AE64</f>
        <v>28.079860425102737</v>
      </c>
      <c r="AG64" s="89">
        <f>AD64+MACD!$AB$5*AE64</f>
        <v>29.401472908230588</v>
      </c>
      <c r="AH64" s="46"/>
      <c r="AI64" s="44"/>
      <c r="AJ64" s="46"/>
      <c r="AK64" s="46"/>
      <c r="AL64" s="46"/>
      <c r="AM64" s="46"/>
      <c r="AN64" s="46"/>
    </row>
    <row r="65" spans="1:40" ht="12.75">
      <c r="A65" s="16">
        <f>DATA!C71</f>
        <v>36463</v>
      </c>
      <c r="B65" s="53">
        <f>DATA!D71</f>
        <v>28.95</v>
      </c>
      <c r="C65" s="53">
        <f>DATA!E71</f>
        <v>29.25</v>
      </c>
      <c r="D65" s="53">
        <f>DATA!F71</f>
        <v>28.95</v>
      </c>
      <c r="E65" s="53">
        <f>DATA!G71</f>
        <v>29.01</v>
      </c>
      <c r="F65" s="55">
        <f>DATA!H71</f>
        <v>16863700</v>
      </c>
      <c r="G65" s="19">
        <f t="shared" si="0"/>
        <v>29.046425038503788</v>
      </c>
      <c r="H65" s="19">
        <f t="shared" si="1"/>
        <v>1</v>
      </c>
      <c r="I65" s="18">
        <f t="shared" si="15"/>
        <v>29.046425038503788</v>
      </c>
      <c r="J65" s="18"/>
      <c r="K65" s="19">
        <f t="shared" si="2"/>
        <v>27.22671794254413</v>
      </c>
      <c r="L65" s="19">
        <f t="shared" si="3"/>
        <v>1</v>
      </c>
      <c r="M65" s="18">
        <f t="shared" si="16"/>
        <v>27.22671794254413</v>
      </c>
      <c r="N65" s="85">
        <f t="shared" si="4"/>
        <v>36463</v>
      </c>
      <c r="O65" s="20">
        <f t="shared" si="5"/>
        <v>1.8197070959596573</v>
      </c>
      <c r="P65" s="29"/>
      <c r="Q65" s="43"/>
      <c r="R65" s="44"/>
      <c r="S65" s="45"/>
      <c r="W65" s="44"/>
      <c r="X65" s="43"/>
      <c r="Y65" s="31">
        <f t="shared" si="17"/>
        <v>63</v>
      </c>
      <c r="Z65" s="46"/>
      <c r="AA65" s="46"/>
      <c r="AB65" s="46"/>
      <c r="AC65" s="46"/>
      <c r="AD65" s="89">
        <f>AVERAGE(INDEX($E$3:$E$1000,$Y65-DATA!$I$1+1):$E65)</f>
        <v>28.71999999999999</v>
      </c>
      <c r="AE65" s="89">
        <f>STDEVP(INDEX($E$3:$E$1000,$Y65-DATA!$I$1+1):$E65)</f>
        <v>0.30199337741160953</v>
      </c>
      <c r="AF65" s="89">
        <f>AD65-MACD!$AB$5*AE65</f>
        <v>28.116013245176774</v>
      </c>
      <c r="AG65" s="89">
        <f>AD65+MACD!$AB$5*AE65</f>
        <v>29.32398675482321</v>
      </c>
      <c r="AH65" s="46"/>
      <c r="AI65" s="44"/>
      <c r="AJ65" s="46"/>
      <c r="AK65" s="46"/>
      <c r="AL65" s="46"/>
      <c r="AM65" s="46"/>
      <c r="AN65" s="46"/>
    </row>
    <row r="66" spans="1:40" ht="12.75">
      <c r="A66" s="16">
        <f>DATA!C72</f>
        <v>36466</v>
      </c>
      <c r="B66" s="53">
        <f>DATA!D72</f>
        <v>29.05</v>
      </c>
      <c r="C66" s="53">
        <f>DATA!E72</f>
        <v>29.26</v>
      </c>
      <c r="D66" s="53">
        <f>DATA!F72</f>
        <v>28.8</v>
      </c>
      <c r="E66" s="53">
        <f>DATA!G72</f>
        <v>28.8</v>
      </c>
      <c r="F66" s="55">
        <f>DATA!H72</f>
        <v>18126300</v>
      </c>
      <c r="G66" s="19">
        <f t="shared" si="0"/>
        <v>29.022955987217713</v>
      </c>
      <c r="H66" s="19">
        <f t="shared" si="1"/>
        <v>1</v>
      </c>
      <c r="I66" s="18">
        <f t="shared" si="15"/>
        <v>29.022955987217713</v>
      </c>
      <c r="J66" s="18"/>
      <c r="K66" s="19">
        <f t="shared" si="2"/>
        <v>27.288415278130635</v>
      </c>
      <c r="L66" s="19">
        <f t="shared" si="3"/>
        <v>1</v>
      </c>
      <c r="M66" s="18">
        <f t="shared" si="16"/>
        <v>27.288415278130635</v>
      </c>
      <c r="N66" s="85">
        <f t="shared" si="4"/>
        <v>36466</v>
      </c>
      <c r="O66" s="20">
        <f t="shared" si="5"/>
        <v>1.734540709087078</v>
      </c>
      <c r="P66" s="29"/>
      <c r="Q66" s="43"/>
      <c r="R66" s="44"/>
      <c r="S66" s="45"/>
      <c r="W66" s="44"/>
      <c r="X66" s="43"/>
      <c r="Y66" s="31">
        <f t="shared" si="17"/>
        <v>64</v>
      </c>
      <c r="Z66" s="46"/>
      <c r="AA66" s="46"/>
      <c r="AB66" s="46"/>
      <c r="AC66" s="46"/>
      <c r="AD66" s="89">
        <f>AVERAGE(INDEX($E$3:$E$1000,$Y66-DATA!$I$1+1):$E66)</f>
        <v>28.711333333333332</v>
      </c>
      <c r="AE66" s="89">
        <f>STDEVP(INDEX($E$3:$E$1000,$Y66-DATA!$I$1+1):$E66)</f>
        <v>0.29767693151441105</v>
      </c>
      <c r="AF66" s="89">
        <f>AD66-MACD!$AB$5*AE66</f>
        <v>28.11597947030451</v>
      </c>
      <c r="AG66" s="89">
        <f>AD66+MACD!$AB$5*AE66</f>
        <v>29.306687196362155</v>
      </c>
      <c r="AH66" s="46"/>
      <c r="AI66" s="44"/>
      <c r="AJ66" s="46"/>
      <c r="AK66" s="46"/>
      <c r="AL66" s="46"/>
      <c r="AM66" s="46"/>
      <c r="AN66" s="46"/>
    </row>
    <row r="67" spans="1:40" ht="12.75">
      <c r="A67" s="16">
        <f>DATA!C73</f>
        <v>36467</v>
      </c>
      <c r="B67" s="53">
        <f>DATA!D73</f>
        <v>28.81</v>
      </c>
      <c r="C67" s="53">
        <f>DATA!E73</f>
        <v>28.81</v>
      </c>
      <c r="D67" s="53">
        <f>DATA!F73</f>
        <v>28.4</v>
      </c>
      <c r="E67" s="53">
        <f>DATA!G73</f>
        <v>28.66</v>
      </c>
      <c r="F67" s="55">
        <f>DATA!H73</f>
        <v>19007700</v>
      </c>
      <c r="G67" s="19">
        <f t="shared" si="0"/>
        <v>28.988388750339833</v>
      </c>
      <c r="H67" s="19">
        <f t="shared" si="1"/>
        <v>1</v>
      </c>
      <c r="I67" s="18">
        <f t="shared" si="15"/>
        <v>28.988388750339833</v>
      </c>
      <c r="J67" s="18"/>
      <c r="K67" s="19">
        <f t="shared" si="2"/>
        <v>27.342202914282375</v>
      </c>
      <c r="L67" s="19">
        <f t="shared" si="3"/>
        <v>1</v>
      </c>
      <c r="M67" s="18">
        <f t="shared" si="16"/>
        <v>27.342202914282375</v>
      </c>
      <c r="N67" s="85">
        <f t="shared" si="4"/>
        <v>36467</v>
      </c>
      <c r="O67" s="20">
        <f t="shared" si="5"/>
        <v>1.6461858360574588</v>
      </c>
      <c r="P67" s="29"/>
      <c r="Q67" s="43"/>
      <c r="R67" s="44"/>
      <c r="S67" s="45"/>
      <c r="W67" s="44"/>
      <c r="X67" s="43"/>
      <c r="Y67" s="31">
        <f t="shared" si="17"/>
        <v>65</v>
      </c>
      <c r="Z67" s="46"/>
      <c r="AA67" s="46"/>
      <c r="AB67" s="46"/>
      <c r="AC67" s="46"/>
      <c r="AD67" s="89">
        <f>AVERAGE(INDEX($E$3:$E$1000,$Y67-DATA!$I$1+1):$E67)</f>
        <v>28.669333333333334</v>
      </c>
      <c r="AE67" s="89">
        <f>STDEVP(INDEX($E$3:$E$1000,$Y67-DATA!$I$1+1):$E67)</f>
        <v>0.25436107319250545</v>
      </c>
      <c r="AF67" s="89">
        <f>AD67-MACD!$AB$5*AE67</f>
        <v>28.160611186948323</v>
      </c>
      <c r="AG67" s="89">
        <f>AD67+MACD!$AB$5*AE67</f>
        <v>29.178055479718346</v>
      </c>
      <c r="AH67" s="46"/>
      <c r="AI67" s="44"/>
      <c r="AJ67" s="46"/>
      <c r="AK67" s="46"/>
      <c r="AL67" s="46"/>
      <c r="AM67" s="46"/>
      <c r="AN67" s="46"/>
    </row>
    <row r="68" spans="1:40" ht="12.75">
      <c r="A68" s="16">
        <f>DATA!C74</f>
        <v>36468</v>
      </c>
      <c r="B68" s="53">
        <f>DATA!D74</f>
        <v>28.41</v>
      </c>
      <c r="C68" s="53">
        <f>DATA!E74</f>
        <v>28.58</v>
      </c>
      <c r="D68" s="53">
        <f>DATA!F74</f>
        <v>28.25</v>
      </c>
      <c r="E68" s="53">
        <f>DATA!G74</f>
        <v>28.43</v>
      </c>
      <c r="F68" s="55">
        <f>DATA!H74</f>
        <v>17140600</v>
      </c>
      <c r="G68" s="19">
        <f aca="true" t="shared" si="18" ref="G68:G131">alphaA*G67+(1-alphaA)*$E68*IF(G$2="V",$F67/1000,1)</f>
        <v>28.935208869355087</v>
      </c>
      <c r="H68" s="19">
        <f aca="true" t="shared" si="19" ref="H68:H131">IF(G$2="V",alphaA*H67+(1-alphaA)*$F68/1000,1)</f>
        <v>1</v>
      </c>
      <c r="I68" s="18">
        <f t="shared" si="15"/>
        <v>28.935208869355087</v>
      </c>
      <c r="J68" s="18"/>
      <c r="K68" s="19">
        <f aca="true" t="shared" si="20" ref="K68:K131">alphaB*K67+(1-alphaB)*$E68*IF(K$2="V",$F67/1000,1)</f>
        <v>27.384861623526202</v>
      </c>
      <c r="L68" s="19">
        <f aca="true" t="shared" si="21" ref="L68:L131">IF(K$2="V",alphaB*L67+(1-alphaB)*$F68/1000,1)</f>
        <v>1</v>
      </c>
      <c r="M68" s="18">
        <f t="shared" si="16"/>
        <v>27.384861623526202</v>
      </c>
      <c r="N68" s="85">
        <f aca="true" t="shared" si="22" ref="N68:N131">A68</f>
        <v>36468</v>
      </c>
      <c r="O68" s="20">
        <f aca="true" t="shared" si="23" ref="O68:O131">I68-M68</f>
        <v>1.5503472458288847</v>
      </c>
      <c r="P68" s="29"/>
      <c r="Q68" s="43"/>
      <c r="R68" s="44"/>
      <c r="S68" s="45"/>
      <c r="W68" s="44"/>
      <c r="X68" s="43"/>
      <c r="Y68" s="31">
        <f t="shared" si="17"/>
        <v>66</v>
      </c>
      <c r="Z68" s="46"/>
      <c r="AA68" s="46"/>
      <c r="AB68" s="46"/>
      <c r="AC68" s="46"/>
      <c r="AD68" s="89">
        <f>AVERAGE(INDEX($E$3:$E$1000,$Y68-DATA!$I$1+1):$E68)</f>
        <v>28.641333333333332</v>
      </c>
      <c r="AE68" s="89">
        <f>STDEVP(INDEX($E$3:$E$1000,$Y68-DATA!$I$1+1):$E68)</f>
        <v>0.2560433990990971</v>
      </c>
      <c r="AF68" s="89">
        <f>AD68-MACD!$AB$5*AE68</f>
        <v>28.129246535135138</v>
      </c>
      <c r="AG68" s="89">
        <f>AD68+MACD!$AB$5*AE68</f>
        <v>29.153420131531526</v>
      </c>
      <c r="AH68" s="46"/>
      <c r="AI68" s="44"/>
      <c r="AJ68" s="46"/>
      <c r="AK68" s="46"/>
      <c r="AL68" s="46"/>
      <c r="AM68" s="46"/>
      <c r="AN68" s="46"/>
    </row>
    <row r="69" spans="1:40" ht="12.75">
      <c r="A69" s="16">
        <f>DATA!C75</f>
        <v>36469</v>
      </c>
      <c r="B69" s="53">
        <f>DATA!D75</f>
        <v>28.3</v>
      </c>
      <c r="C69" s="53">
        <f>DATA!E75</f>
        <v>28.44</v>
      </c>
      <c r="D69" s="53">
        <f>DATA!F75</f>
        <v>28.05</v>
      </c>
      <c r="E69" s="53">
        <f>DATA!G75</f>
        <v>28.44</v>
      </c>
      <c r="F69" s="55">
        <f>DATA!H75</f>
        <v>15762600</v>
      </c>
      <c r="G69" s="19">
        <f t="shared" si="18"/>
        <v>28.888046119892696</v>
      </c>
      <c r="H69" s="19">
        <f t="shared" si="19"/>
        <v>1</v>
      </c>
      <c r="I69" s="18">
        <f aca="true" t="shared" si="24" ref="I69:I132">G69/H69</f>
        <v>28.888046119892696</v>
      </c>
      <c r="J69" s="18"/>
      <c r="K69" s="19">
        <f t="shared" si="20"/>
        <v>27.426239599074194</v>
      </c>
      <c r="L69" s="19">
        <f t="shared" si="21"/>
        <v>1</v>
      </c>
      <c r="M69" s="18">
        <f aca="true" t="shared" si="25" ref="M69:M132">K69/L69</f>
        <v>27.426239599074194</v>
      </c>
      <c r="N69" s="85">
        <f t="shared" si="22"/>
        <v>36469</v>
      </c>
      <c r="O69" s="20">
        <f t="shared" si="23"/>
        <v>1.4618065208185023</v>
      </c>
      <c r="P69" s="29"/>
      <c r="Q69" s="43"/>
      <c r="R69" s="44"/>
      <c r="S69" s="45"/>
      <c r="W69" s="44"/>
      <c r="X69" s="43"/>
      <c r="Y69" s="31">
        <f aca="true" t="shared" si="26" ref="Y69:Y132">1+Y68</f>
        <v>67</v>
      </c>
      <c r="Z69" s="46"/>
      <c r="AA69" s="46"/>
      <c r="AB69" s="46"/>
      <c r="AC69" s="46"/>
      <c r="AD69" s="89">
        <f>AVERAGE(INDEX($E$3:$E$1000,$Y69-DATA!$I$1+1):$E69)</f>
        <v>28.602666666666668</v>
      </c>
      <c r="AE69" s="89">
        <f>STDEVP(INDEX($E$3:$E$1000,$Y69-DATA!$I$1+1):$E69)</f>
        <v>0.2391782227170965</v>
      </c>
      <c r="AF69" s="89">
        <f>AD69-MACD!$AB$5*AE69</f>
        <v>28.124310221232474</v>
      </c>
      <c r="AG69" s="89">
        <f>AD69+MACD!$AB$5*AE69</f>
        <v>29.081023112100862</v>
      </c>
      <c r="AH69" s="46"/>
      <c r="AI69" s="44"/>
      <c r="AJ69" s="46"/>
      <c r="AK69" s="46"/>
      <c r="AL69" s="46"/>
      <c r="AM69" s="46"/>
      <c r="AN69" s="46"/>
    </row>
    <row r="70" spans="1:40" ht="12.75">
      <c r="A70" s="16">
        <f>DATA!C76</f>
        <v>36470</v>
      </c>
      <c r="B70" s="53">
        <f>DATA!D76</f>
        <v>28.54</v>
      </c>
      <c r="C70" s="53">
        <f>DATA!E76</f>
        <v>28.6</v>
      </c>
      <c r="D70" s="53">
        <f>DATA!F76</f>
        <v>28.06</v>
      </c>
      <c r="E70" s="53">
        <f>DATA!G76</f>
        <v>28.12</v>
      </c>
      <c r="F70" s="55">
        <f>DATA!H76</f>
        <v>17998300</v>
      </c>
      <c r="G70" s="19">
        <f t="shared" si="18"/>
        <v>28.814898870379107</v>
      </c>
      <c r="H70" s="19">
        <f t="shared" si="19"/>
        <v>1</v>
      </c>
      <c r="I70" s="18">
        <f t="shared" si="24"/>
        <v>28.814898870379107</v>
      </c>
      <c r="J70" s="18"/>
      <c r="K70" s="19">
        <f t="shared" si="20"/>
        <v>27.45344588930658</v>
      </c>
      <c r="L70" s="19">
        <f t="shared" si="21"/>
        <v>1</v>
      </c>
      <c r="M70" s="18">
        <f t="shared" si="25"/>
        <v>27.45344588930658</v>
      </c>
      <c r="N70" s="85">
        <f t="shared" si="22"/>
        <v>36470</v>
      </c>
      <c r="O70" s="20">
        <f t="shared" si="23"/>
        <v>1.361452981072528</v>
      </c>
      <c r="P70" s="29"/>
      <c r="Q70" s="43"/>
      <c r="R70" s="44"/>
      <c r="S70" s="45"/>
      <c r="W70" s="44"/>
      <c r="X70" s="43"/>
      <c r="Y70" s="31">
        <f t="shared" si="26"/>
        <v>68</v>
      </c>
      <c r="Z70" s="46"/>
      <c r="AA70" s="46"/>
      <c r="AB70" s="46"/>
      <c r="AC70" s="46"/>
      <c r="AD70" s="89">
        <f>AVERAGE(INDEX($E$3:$E$1000,$Y70-DATA!$I$1+1):$E70)</f>
        <v>28.574</v>
      </c>
      <c r="AE70" s="89">
        <f>STDEVP(INDEX($E$3:$E$1000,$Y70-DATA!$I$1+1):$E70)</f>
        <v>0.2678258140407718</v>
      </c>
      <c r="AF70" s="89">
        <f>AD70-MACD!$AB$5*AE70</f>
        <v>28.03834837191846</v>
      </c>
      <c r="AG70" s="89">
        <f>AD70+MACD!$AB$5*AE70</f>
        <v>29.109651628081544</v>
      </c>
      <c r="AH70" s="46"/>
      <c r="AI70" s="44"/>
      <c r="AJ70" s="46"/>
      <c r="AK70" s="46"/>
      <c r="AL70" s="46"/>
      <c r="AM70" s="46"/>
      <c r="AN70" s="46"/>
    </row>
    <row r="71" spans="1:40" ht="12.75">
      <c r="A71" s="16">
        <f>DATA!C77</f>
        <v>36473</v>
      </c>
      <c r="B71" s="53">
        <f>DATA!D77</f>
        <v>28.23</v>
      </c>
      <c r="C71" s="53">
        <f>DATA!E77</f>
        <v>28.24</v>
      </c>
      <c r="D71" s="53">
        <f>DATA!F77</f>
        <v>28.09</v>
      </c>
      <c r="E71" s="53">
        <f>DATA!G77</f>
        <v>28.17</v>
      </c>
      <c r="F71" s="55">
        <f>DATA!H77</f>
        <v>14037900</v>
      </c>
      <c r="G71" s="19">
        <f t="shared" si="18"/>
        <v>28.753479930343</v>
      </c>
      <c r="H71" s="19">
        <f t="shared" si="19"/>
        <v>1</v>
      </c>
      <c r="I71" s="18">
        <f t="shared" si="24"/>
        <v>28.753479930343</v>
      </c>
      <c r="J71" s="18"/>
      <c r="K71" s="19">
        <f t="shared" si="20"/>
        <v>27.481546050510243</v>
      </c>
      <c r="L71" s="19">
        <f t="shared" si="21"/>
        <v>1</v>
      </c>
      <c r="M71" s="18">
        <f t="shared" si="25"/>
        <v>27.481546050510243</v>
      </c>
      <c r="N71" s="85">
        <f t="shared" si="22"/>
        <v>36473</v>
      </c>
      <c r="O71" s="20">
        <f t="shared" si="23"/>
        <v>1.2719338798327584</v>
      </c>
      <c r="P71" s="29"/>
      <c r="Q71" s="43"/>
      <c r="R71" s="44"/>
      <c r="S71" s="45"/>
      <c r="W71" s="44"/>
      <c r="X71" s="43"/>
      <c r="Y71" s="31">
        <f t="shared" si="26"/>
        <v>69</v>
      </c>
      <c r="Z71" s="46"/>
      <c r="AA71" s="46"/>
      <c r="AB71" s="46"/>
      <c r="AC71" s="46"/>
      <c r="AD71" s="89">
        <f>AVERAGE(INDEX($E$3:$E$1000,$Y71-DATA!$I$1+1):$E71)</f>
        <v>28.53333333333334</v>
      </c>
      <c r="AE71" s="89">
        <f>STDEVP(INDEX($E$3:$E$1000,$Y71-DATA!$I$1+1):$E71)</f>
        <v>0.2795154537563547</v>
      </c>
      <c r="AF71" s="89">
        <f>AD71-MACD!$AB$5*AE71</f>
        <v>27.97430242582063</v>
      </c>
      <c r="AG71" s="89">
        <f>AD71+MACD!$AB$5*AE71</f>
        <v>29.09236424084605</v>
      </c>
      <c r="AH71" s="46"/>
      <c r="AI71" s="44"/>
      <c r="AJ71" s="46"/>
      <c r="AK71" s="46"/>
      <c r="AL71" s="46"/>
      <c r="AM71" s="46"/>
      <c r="AN71" s="46"/>
    </row>
    <row r="72" spans="1:40" ht="12.75">
      <c r="A72" s="16">
        <f>DATA!C78</f>
        <v>36474</v>
      </c>
      <c r="B72" s="53">
        <f>DATA!D78</f>
        <v>28.15</v>
      </c>
      <c r="C72" s="53">
        <f>DATA!E78</f>
        <v>28.19</v>
      </c>
      <c r="D72" s="53">
        <f>DATA!F78</f>
        <v>27.97</v>
      </c>
      <c r="E72" s="53">
        <f>DATA!G78</f>
        <v>28.11</v>
      </c>
      <c r="F72" s="55">
        <f>DATA!H78</f>
        <v>15770600</v>
      </c>
      <c r="G72" s="19">
        <f t="shared" si="18"/>
        <v>28.692196127453194</v>
      </c>
      <c r="H72" s="19">
        <f t="shared" si="19"/>
        <v>1</v>
      </c>
      <c r="I72" s="18">
        <f t="shared" si="24"/>
        <v>28.692196127453194</v>
      </c>
      <c r="J72" s="18"/>
      <c r="K72" s="19">
        <f t="shared" si="20"/>
        <v>27.50619130343141</v>
      </c>
      <c r="L72" s="19">
        <f t="shared" si="21"/>
        <v>1</v>
      </c>
      <c r="M72" s="18">
        <f t="shared" si="25"/>
        <v>27.50619130343141</v>
      </c>
      <c r="N72" s="85">
        <f t="shared" si="22"/>
        <v>36474</v>
      </c>
      <c r="O72" s="20">
        <f t="shared" si="23"/>
        <v>1.1860048240217829</v>
      </c>
      <c r="P72" s="29"/>
      <c r="Q72" s="43"/>
      <c r="R72" s="44"/>
      <c r="S72" s="45"/>
      <c r="W72" s="44"/>
      <c r="X72" s="43"/>
      <c r="Y72" s="31">
        <f t="shared" si="26"/>
        <v>70</v>
      </c>
      <c r="Z72" s="46"/>
      <c r="AA72" s="46"/>
      <c r="AB72" s="46"/>
      <c r="AC72" s="46"/>
      <c r="AD72" s="89">
        <f>AVERAGE(INDEX($E$3:$E$1000,$Y72-DATA!$I$1+1):$E72)</f>
        <v>28.482000000000006</v>
      </c>
      <c r="AE72" s="89">
        <f>STDEVP(INDEX($E$3:$E$1000,$Y72-DATA!$I$1+1):$E72)</f>
        <v>0.2818321013174398</v>
      </c>
      <c r="AF72" s="89">
        <f>AD72-MACD!$AB$5*AE72</f>
        <v>27.918335797365128</v>
      </c>
      <c r="AG72" s="89">
        <f>AD72+MACD!$AB$5*AE72</f>
        <v>29.045664202634885</v>
      </c>
      <c r="AH72" s="46"/>
      <c r="AI72" s="44"/>
      <c r="AJ72" s="46"/>
      <c r="AK72" s="46"/>
      <c r="AL72" s="46"/>
      <c r="AM72" s="46"/>
      <c r="AN72" s="46"/>
    </row>
    <row r="73" spans="1:40" ht="12.75">
      <c r="A73" s="16">
        <f>DATA!C79</f>
        <v>36475</v>
      </c>
      <c r="B73" s="53">
        <f>DATA!D79</f>
        <v>28.12</v>
      </c>
      <c r="C73" s="53">
        <f>DATA!E79</f>
        <v>28.8</v>
      </c>
      <c r="D73" s="53">
        <f>DATA!F79</f>
        <v>28.1</v>
      </c>
      <c r="E73" s="53">
        <f>DATA!G79</f>
        <v>28.7</v>
      </c>
      <c r="F73" s="55">
        <f>DATA!H79</f>
        <v>23640400</v>
      </c>
      <c r="G73" s="19">
        <f t="shared" si="18"/>
        <v>28.692939353410033</v>
      </c>
      <c r="H73" s="19">
        <f t="shared" si="19"/>
        <v>1</v>
      </c>
      <c r="I73" s="18">
        <f t="shared" si="24"/>
        <v>28.692939353410033</v>
      </c>
      <c r="J73" s="18"/>
      <c r="K73" s="19">
        <f t="shared" si="20"/>
        <v>27.55300733074783</v>
      </c>
      <c r="L73" s="19">
        <f t="shared" si="21"/>
        <v>1</v>
      </c>
      <c r="M73" s="18">
        <f t="shared" si="25"/>
        <v>27.55300733074783</v>
      </c>
      <c r="N73" s="85">
        <f t="shared" si="22"/>
        <v>36475</v>
      </c>
      <c r="O73" s="20">
        <f t="shared" si="23"/>
        <v>1.1399320226622045</v>
      </c>
      <c r="P73" s="29"/>
      <c r="Q73" s="43"/>
      <c r="R73" s="44"/>
      <c r="S73" s="45"/>
      <c r="W73" s="44"/>
      <c r="X73" s="43"/>
      <c r="Y73" s="31">
        <f t="shared" si="26"/>
        <v>71</v>
      </c>
      <c r="Z73" s="46"/>
      <c r="AA73" s="46"/>
      <c r="AB73" s="46"/>
      <c r="AC73" s="46"/>
      <c r="AD73" s="89">
        <f>AVERAGE(INDEX($E$3:$E$1000,$Y73-DATA!$I$1+1):$E73)</f>
        <v>28.505333333333336</v>
      </c>
      <c r="AE73" s="89">
        <f>STDEVP(INDEX($E$3:$E$1000,$Y73-DATA!$I$1+1):$E73)</f>
        <v>0.2844144081359907</v>
      </c>
      <c r="AF73" s="89">
        <f>AD73-MACD!$AB$5*AE73</f>
        <v>27.936504517061355</v>
      </c>
      <c r="AG73" s="89">
        <f>AD73+MACD!$AB$5*AE73</f>
        <v>29.074162149605318</v>
      </c>
      <c r="AH73" s="46"/>
      <c r="AI73" s="44"/>
      <c r="AJ73" s="46"/>
      <c r="AK73" s="46"/>
      <c r="AL73" s="46"/>
      <c r="AM73" s="46"/>
      <c r="AN73" s="46"/>
    </row>
    <row r="74" spans="1:40" ht="12.75">
      <c r="A74" s="16">
        <f>DATA!C80</f>
        <v>36476</v>
      </c>
      <c r="B74" s="53">
        <f>DATA!D80</f>
        <v>28.6</v>
      </c>
      <c r="C74" s="53">
        <f>DATA!E80</f>
        <v>28.73</v>
      </c>
      <c r="D74" s="53">
        <f>DATA!F80</f>
        <v>28.15</v>
      </c>
      <c r="E74" s="53">
        <f>DATA!G80</f>
        <v>28.34</v>
      </c>
      <c r="F74" s="55">
        <f>DATA!H80</f>
        <v>24937400</v>
      </c>
      <c r="G74" s="19">
        <f t="shared" si="18"/>
        <v>28.659326081656697</v>
      </c>
      <c r="H74" s="19">
        <f t="shared" si="19"/>
        <v>1</v>
      </c>
      <c r="I74" s="18">
        <f t="shared" si="24"/>
        <v>28.659326081656697</v>
      </c>
      <c r="J74" s="18"/>
      <c r="K74" s="19">
        <f t="shared" si="20"/>
        <v>27.583869788365558</v>
      </c>
      <c r="L74" s="19">
        <f t="shared" si="21"/>
        <v>1</v>
      </c>
      <c r="M74" s="18">
        <f t="shared" si="25"/>
        <v>27.583869788365558</v>
      </c>
      <c r="N74" s="85">
        <f t="shared" si="22"/>
        <v>36476</v>
      </c>
      <c r="O74" s="20">
        <f t="shared" si="23"/>
        <v>1.0754562932911398</v>
      </c>
      <c r="P74" s="29"/>
      <c r="Q74" s="43"/>
      <c r="R74" s="44"/>
      <c r="S74" s="45"/>
      <c r="W74" s="44"/>
      <c r="X74" s="43"/>
      <c r="Y74" s="31">
        <f t="shared" si="26"/>
        <v>72</v>
      </c>
      <c r="Z74" s="46"/>
      <c r="AA74" s="46"/>
      <c r="AB74" s="46"/>
      <c r="AC74" s="46"/>
      <c r="AD74" s="89">
        <f>AVERAGE(INDEX($E$3:$E$1000,$Y74-DATA!$I$1+1):$E74)</f>
        <v>28.502</v>
      </c>
      <c r="AE74" s="89">
        <f>STDEVP(INDEX($E$3:$E$1000,$Y74-DATA!$I$1+1):$E74)</f>
        <v>0.28603496289808356</v>
      </c>
      <c r="AF74" s="89">
        <f>AD74-MACD!$AB$5*AE74</f>
        <v>27.92993007420383</v>
      </c>
      <c r="AG74" s="89">
        <f>AD74+MACD!$AB$5*AE74</f>
        <v>29.074069925796167</v>
      </c>
      <c r="AH74" s="46"/>
      <c r="AI74" s="44"/>
      <c r="AJ74" s="46"/>
      <c r="AK74" s="46"/>
      <c r="AL74" s="46"/>
      <c r="AM74" s="46"/>
      <c r="AN74" s="46"/>
    </row>
    <row r="75" spans="1:40" ht="12.75">
      <c r="A75" s="16">
        <f>DATA!C81</f>
        <v>36477</v>
      </c>
      <c r="B75" s="53">
        <f>DATA!D81</f>
        <v>28.25</v>
      </c>
      <c r="C75" s="53">
        <f>DATA!E81</f>
        <v>28.28</v>
      </c>
      <c r="D75" s="53">
        <f>DATA!F81</f>
        <v>27.85</v>
      </c>
      <c r="E75" s="53">
        <f>DATA!G81</f>
        <v>27.88</v>
      </c>
      <c r="F75" s="55">
        <f>DATA!H81</f>
        <v>27533200</v>
      </c>
      <c r="G75" s="19">
        <f t="shared" si="18"/>
        <v>28.585104550070344</v>
      </c>
      <c r="H75" s="19">
        <f t="shared" si="19"/>
        <v>1</v>
      </c>
      <c r="I75" s="18">
        <f t="shared" si="24"/>
        <v>28.585104550070344</v>
      </c>
      <c r="J75" s="18"/>
      <c r="K75" s="19">
        <f t="shared" si="20"/>
        <v>27.59548273784142</v>
      </c>
      <c r="L75" s="19">
        <f t="shared" si="21"/>
        <v>1</v>
      </c>
      <c r="M75" s="18">
        <f t="shared" si="25"/>
        <v>27.59548273784142</v>
      </c>
      <c r="N75" s="85">
        <f t="shared" si="22"/>
        <v>36477</v>
      </c>
      <c r="O75" s="20">
        <f t="shared" si="23"/>
        <v>0.9896218122289255</v>
      </c>
      <c r="P75" s="29"/>
      <c r="Q75" s="43"/>
      <c r="R75" s="44"/>
      <c r="S75" s="45"/>
      <c r="W75" s="44"/>
      <c r="X75" s="43"/>
      <c r="Y75" s="31">
        <f t="shared" si="26"/>
        <v>73</v>
      </c>
      <c r="Z75" s="46"/>
      <c r="AA75" s="46"/>
      <c r="AB75" s="46"/>
      <c r="AC75" s="46"/>
      <c r="AD75" s="89">
        <f>AVERAGE(INDEX($E$3:$E$1000,$Y75-DATA!$I$1+1):$E75)</f>
        <v>28.474</v>
      </c>
      <c r="AE75" s="89">
        <f>STDEVP(INDEX($E$3:$E$1000,$Y75-DATA!$I$1+1):$E75)</f>
        <v>0.3226515147959605</v>
      </c>
      <c r="AF75" s="89">
        <f>AD75-MACD!$AB$5*AE75</f>
        <v>27.828696970408078</v>
      </c>
      <c r="AG75" s="89">
        <f>AD75+MACD!$AB$5*AE75</f>
        <v>29.119303029591922</v>
      </c>
      <c r="AH75" s="46"/>
      <c r="AI75" s="44"/>
      <c r="AJ75" s="46"/>
      <c r="AK75" s="46"/>
      <c r="AL75" s="46"/>
      <c r="AM75" s="46"/>
      <c r="AN75" s="46"/>
    </row>
    <row r="76" spans="1:40" ht="12.75">
      <c r="A76" s="16">
        <f>DATA!C82</f>
        <v>36480</v>
      </c>
      <c r="B76" s="53">
        <f>DATA!D82</f>
        <v>27.67</v>
      </c>
      <c r="C76" s="53">
        <f>DATA!E82</f>
        <v>28.85</v>
      </c>
      <c r="D76" s="53">
        <f>DATA!F82</f>
        <v>27.37</v>
      </c>
      <c r="E76" s="53">
        <f>DATA!G82</f>
        <v>27.81</v>
      </c>
      <c r="F76" s="55">
        <f>DATA!H82</f>
        <v>23500900</v>
      </c>
      <c r="G76" s="19">
        <f t="shared" si="18"/>
        <v>28.511285069111263</v>
      </c>
      <c r="H76" s="19">
        <f t="shared" si="19"/>
        <v>1</v>
      </c>
      <c r="I76" s="18">
        <f t="shared" si="24"/>
        <v>28.511285069111263</v>
      </c>
      <c r="J76" s="18"/>
      <c r="K76" s="19">
        <f t="shared" si="20"/>
        <v>27.603895179494696</v>
      </c>
      <c r="L76" s="19">
        <f t="shared" si="21"/>
        <v>1</v>
      </c>
      <c r="M76" s="18">
        <f t="shared" si="25"/>
        <v>27.603895179494696</v>
      </c>
      <c r="N76" s="85">
        <f t="shared" si="22"/>
        <v>36480</v>
      </c>
      <c r="O76" s="20">
        <f t="shared" si="23"/>
        <v>0.9073898896165673</v>
      </c>
      <c r="P76" s="29"/>
      <c r="Q76" s="43"/>
      <c r="R76" s="44"/>
      <c r="S76" s="45"/>
      <c r="W76" s="44"/>
      <c r="X76" s="43"/>
      <c r="Y76" s="31">
        <f t="shared" si="26"/>
        <v>74</v>
      </c>
      <c r="Z76" s="46"/>
      <c r="AA76" s="46"/>
      <c r="AB76" s="46"/>
      <c r="AC76" s="46"/>
      <c r="AD76" s="89">
        <f>AVERAGE(INDEX($E$3:$E$1000,$Y76-DATA!$I$1+1):$E76)</f>
        <v>28.446666666666665</v>
      </c>
      <c r="AE76" s="89">
        <f>STDEVP(INDEX($E$3:$E$1000,$Y76-DATA!$I$1+1):$E76)</f>
        <v>0.35839766864346945</v>
      </c>
      <c r="AF76" s="89">
        <f>AD76-MACD!$AB$5*AE76</f>
        <v>27.729871329379726</v>
      </c>
      <c r="AG76" s="89">
        <f>AD76+MACD!$AB$5*AE76</f>
        <v>29.163462003953605</v>
      </c>
      <c r="AH76" s="46"/>
      <c r="AI76" s="44"/>
      <c r="AJ76" s="46"/>
      <c r="AK76" s="46"/>
      <c r="AL76" s="46"/>
      <c r="AM76" s="46"/>
      <c r="AN76" s="46"/>
    </row>
    <row r="77" spans="1:40" ht="12.75">
      <c r="A77" s="16">
        <f>DATA!C83</f>
        <v>36481</v>
      </c>
      <c r="B77" s="53">
        <f>DATA!D83</f>
        <v>28.42</v>
      </c>
      <c r="C77" s="53">
        <f>DATA!E83</f>
        <v>28.92</v>
      </c>
      <c r="D77" s="53">
        <f>DATA!F83</f>
        <v>28.4</v>
      </c>
      <c r="E77" s="53">
        <f>DATA!G83</f>
        <v>28.44</v>
      </c>
      <c r="F77" s="55">
        <f>DATA!H83</f>
        <v>41093700</v>
      </c>
      <c r="G77" s="19">
        <f t="shared" si="18"/>
        <v>28.504496014910192</v>
      </c>
      <c r="H77" s="19">
        <f t="shared" si="19"/>
        <v>1</v>
      </c>
      <c r="I77" s="18">
        <f t="shared" si="24"/>
        <v>28.504496014910192</v>
      </c>
      <c r="J77" s="18"/>
      <c r="K77" s="19">
        <f t="shared" si="20"/>
        <v>27.636683603828235</v>
      </c>
      <c r="L77" s="19">
        <f t="shared" si="21"/>
        <v>1</v>
      </c>
      <c r="M77" s="18">
        <f t="shared" si="25"/>
        <v>27.636683603828235</v>
      </c>
      <c r="N77" s="85">
        <f t="shared" si="22"/>
        <v>36481</v>
      </c>
      <c r="O77" s="20">
        <f t="shared" si="23"/>
        <v>0.8678124110819567</v>
      </c>
      <c r="P77" s="29"/>
      <c r="Q77" s="43"/>
      <c r="R77" s="44"/>
      <c r="S77" s="45"/>
      <c r="W77" s="44"/>
      <c r="X77" s="43"/>
      <c r="Y77" s="31">
        <f t="shared" si="26"/>
        <v>75</v>
      </c>
      <c r="Z77" s="46"/>
      <c r="AA77" s="46"/>
      <c r="AB77" s="46"/>
      <c r="AC77" s="46"/>
      <c r="AD77" s="89">
        <f>AVERAGE(INDEX($E$3:$E$1000,$Y77-DATA!$I$1+1):$E77)</f>
        <v>28.441333333333333</v>
      </c>
      <c r="AE77" s="89">
        <f>STDEVP(INDEX($E$3:$E$1000,$Y77-DATA!$I$1+1):$E77)</f>
        <v>0.3578615498889817</v>
      </c>
      <c r="AF77" s="89">
        <f>AD77-MACD!$AB$5*AE77</f>
        <v>27.72561023355537</v>
      </c>
      <c r="AG77" s="89">
        <f>AD77+MACD!$AB$5*AE77</f>
        <v>29.157056433111297</v>
      </c>
      <c r="AH77" s="46"/>
      <c r="AI77" s="44"/>
      <c r="AJ77" s="46"/>
      <c r="AK77" s="46"/>
      <c r="AL77" s="46"/>
      <c r="AM77" s="46"/>
      <c r="AN77" s="46"/>
    </row>
    <row r="78" spans="1:40" ht="12.75">
      <c r="A78" s="16">
        <f>DATA!C84</f>
        <v>36482</v>
      </c>
      <c r="B78" s="53">
        <f>DATA!D84</f>
        <v>29</v>
      </c>
      <c r="C78" s="53">
        <f>DATA!E84</f>
        <v>29.53</v>
      </c>
      <c r="D78" s="53">
        <f>DATA!F84</f>
        <v>28.95</v>
      </c>
      <c r="E78" s="53">
        <f>DATA!G84</f>
        <v>29.47</v>
      </c>
      <c r="F78" s="55">
        <f>DATA!H84</f>
        <v>44900400</v>
      </c>
      <c r="G78" s="19">
        <f t="shared" si="18"/>
        <v>28.596448775394933</v>
      </c>
      <c r="H78" s="19">
        <f t="shared" si="19"/>
        <v>1</v>
      </c>
      <c r="I78" s="18">
        <f t="shared" si="24"/>
        <v>28.596448775394933</v>
      </c>
      <c r="J78" s="18"/>
      <c r="K78" s="19">
        <f t="shared" si="20"/>
        <v>27.708578364462422</v>
      </c>
      <c r="L78" s="19">
        <f t="shared" si="21"/>
        <v>1</v>
      </c>
      <c r="M78" s="18">
        <f t="shared" si="25"/>
        <v>27.708578364462422</v>
      </c>
      <c r="N78" s="85">
        <f t="shared" si="22"/>
        <v>36482</v>
      </c>
      <c r="O78" s="20">
        <f t="shared" si="23"/>
        <v>0.8878704109325106</v>
      </c>
      <c r="P78" s="29"/>
      <c r="Q78" s="43"/>
      <c r="R78" s="44"/>
      <c r="S78" s="45"/>
      <c r="W78" s="44"/>
      <c r="X78" s="43"/>
      <c r="Y78" s="31">
        <f t="shared" si="26"/>
        <v>76</v>
      </c>
      <c r="Z78" s="46"/>
      <c r="AA78" s="46"/>
      <c r="AB78" s="46"/>
      <c r="AC78" s="46"/>
      <c r="AD78" s="89">
        <f>AVERAGE(INDEX($E$3:$E$1000,$Y78-DATA!$I$1+1):$E78)</f>
        <v>28.483999999999998</v>
      </c>
      <c r="AE78" s="89">
        <f>STDEVP(INDEX($E$3:$E$1000,$Y78-DATA!$I$1+1):$E78)</f>
        <v>0.4321080111886513</v>
      </c>
      <c r="AF78" s="89">
        <f>AD78-MACD!$AB$5*AE78</f>
        <v>27.619783977622696</v>
      </c>
      <c r="AG78" s="89">
        <f>AD78+MACD!$AB$5*AE78</f>
        <v>29.3482160223773</v>
      </c>
      <c r="AH78" s="46"/>
      <c r="AI78" s="44"/>
      <c r="AJ78" s="46"/>
      <c r="AK78" s="46"/>
      <c r="AL78" s="46"/>
      <c r="AM78" s="46"/>
      <c r="AN78" s="46"/>
    </row>
    <row r="79" spans="1:40" ht="12.75">
      <c r="A79" s="16">
        <f>DATA!C85</f>
        <v>36483</v>
      </c>
      <c r="B79" s="53">
        <f>DATA!D85</f>
        <v>29.12</v>
      </c>
      <c r="C79" s="53">
        <f>DATA!E85</f>
        <v>29.46</v>
      </c>
      <c r="D79" s="53">
        <f>DATA!F85</f>
        <v>28.79</v>
      </c>
      <c r="E79" s="53">
        <f>DATA!G85</f>
        <v>28.95</v>
      </c>
      <c r="F79" s="55">
        <f>DATA!H85</f>
        <v>24407500</v>
      </c>
      <c r="G79" s="19">
        <f t="shared" si="18"/>
        <v>28.630120320595413</v>
      </c>
      <c r="H79" s="19">
        <f t="shared" si="19"/>
        <v>1</v>
      </c>
      <c r="I79" s="18">
        <f t="shared" si="24"/>
        <v>28.630120320595413</v>
      </c>
      <c r="J79" s="18"/>
      <c r="K79" s="19">
        <f t="shared" si="20"/>
        <v>27.75726156585605</v>
      </c>
      <c r="L79" s="19">
        <f t="shared" si="21"/>
        <v>1</v>
      </c>
      <c r="M79" s="18">
        <f t="shared" si="25"/>
        <v>27.75726156585605</v>
      </c>
      <c r="N79" s="85">
        <f t="shared" si="22"/>
        <v>36483</v>
      </c>
      <c r="O79" s="20">
        <f t="shared" si="23"/>
        <v>0.8728587547393616</v>
      </c>
      <c r="P79" s="29"/>
      <c r="Q79" s="43"/>
      <c r="R79" s="44"/>
      <c r="S79" s="45"/>
      <c r="W79" s="44"/>
      <c r="X79" s="43"/>
      <c r="Y79" s="31">
        <f t="shared" si="26"/>
        <v>77</v>
      </c>
      <c r="Z79" s="46"/>
      <c r="AA79" s="46"/>
      <c r="AB79" s="46"/>
      <c r="AC79" s="46"/>
      <c r="AD79" s="89">
        <f>AVERAGE(INDEX($E$3:$E$1000,$Y79-DATA!$I$1+1):$E79)</f>
        <v>28.488666666666667</v>
      </c>
      <c r="AE79" s="89">
        <f>STDEVP(INDEX($E$3:$E$1000,$Y79-DATA!$I$1+1):$E79)</f>
        <v>0.4367129746437441</v>
      </c>
      <c r="AF79" s="89">
        <f>AD79-MACD!$AB$5*AE79</f>
        <v>27.61524071737918</v>
      </c>
      <c r="AG79" s="89">
        <f>AD79+MACD!$AB$5*AE79</f>
        <v>29.362092615954154</v>
      </c>
      <c r="AH79" s="46"/>
      <c r="AI79" s="44"/>
      <c r="AJ79" s="46"/>
      <c r="AK79" s="46"/>
      <c r="AL79" s="46"/>
      <c r="AM79" s="46"/>
      <c r="AN79" s="46"/>
    </row>
    <row r="80" spans="1:40" ht="12.75">
      <c r="A80" s="16">
        <f>DATA!C86</f>
        <v>36484</v>
      </c>
      <c r="B80" s="53">
        <f>DATA!D86</f>
        <v>29.08</v>
      </c>
      <c r="C80" s="53">
        <f>DATA!E86</f>
        <v>29.95</v>
      </c>
      <c r="D80" s="53">
        <f>DATA!F86</f>
        <v>28.53</v>
      </c>
      <c r="E80" s="53">
        <f>DATA!G86</f>
        <v>28.56</v>
      </c>
      <c r="F80" s="55">
        <f>DATA!H86</f>
        <v>24952100</v>
      </c>
      <c r="G80" s="19">
        <f t="shared" si="18"/>
        <v>28.62344219482442</v>
      </c>
      <c r="H80" s="19">
        <f t="shared" si="19"/>
        <v>1</v>
      </c>
      <c r="I80" s="18">
        <f t="shared" si="24"/>
        <v>28.62344219482442</v>
      </c>
      <c r="J80" s="18"/>
      <c r="K80" s="19">
        <f t="shared" si="20"/>
        <v>27.78874150444993</v>
      </c>
      <c r="L80" s="19">
        <f t="shared" si="21"/>
        <v>1</v>
      </c>
      <c r="M80" s="18">
        <f t="shared" si="25"/>
        <v>27.78874150444993</v>
      </c>
      <c r="N80" s="85">
        <f t="shared" si="22"/>
        <v>36484</v>
      </c>
      <c r="O80" s="20">
        <f t="shared" si="23"/>
        <v>0.8347006903744898</v>
      </c>
      <c r="P80" s="29"/>
      <c r="Q80" s="43"/>
      <c r="R80" s="44"/>
      <c r="S80" s="45"/>
      <c r="W80" s="44"/>
      <c r="X80" s="43"/>
      <c r="Y80" s="31">
        <f t="shared" si="26"/>
        <v>78</v>
      </c>
      <c r="Z80" s="46"/>
      <c r="AA80" s="46"/>
      <c r="AB80" s="46"/>
      <c r="AC80" s="46"/>
      <c r="AD80" s="89">
        <f>AVERAGE(INDEX($E$3:$E$1000,$Y80-DATA!$I$1+1):$E80)</f>
        <v>28.458666666666666</v>
      </c>
      <c r="AE80" s="89">
        <f>STDEVP(INDEX($E$3:$E$1000,$Y80-DATA!$I$1+1):$E80)</f>
        <v>0.41477490548748147</v>
      </c>
      <c r="AF80" s="89">
        <f>AD80-MACD!$AB$5*AE80</f>
        <v>27.629116855691702</v>
      </c>
      <c r="AG80" s="89">
        <f>AD80+MACD!$AB$5*AE80</f>
        <v>29.28821647764163</v>
      </c>
      <c r="AH80" s="46"/>
      <c r="AI80" s="44"/>
      <c r="AJ80" s="46"/>
      <c r="AK80" s="46"/>
      <c r="AL80" s="46"/>
      <c r="AM80" s="46"/>
      <c r="AN80" s="46"/>
    </row>
    <row r="81" spans="1:40" ht="12.75">
      <c r="A81" s="16">
        <f>DATA!C87</f>
        <v>36487</v>
      </c>
      <c r="B81" s="53">
        <f>DATA!D87</f>
        <v>28.81</v>
      </c>
      <c r="C81" s="53">
        <f>DATA!E87</f>
        <v>28.94</v>
      </c>
      <c r="D81" s="53">
        <f>DATA!F87</f>
        <v>28.62</v>
      </c>
      <c r="E81" s="53">
        <f>DATA!G87</f>
        <v>28.75</v>
      </c>
      <c r="F81" s="55">
        <f>DATA!H87</f>
        <v>18272900</v>
      </c>
      <c r="G81" s="19">
        <f t="shared" si="18"/>
        <v>28.635495319126857</v>
      </c>
      <c r="H81" s="19">
        <f t="shared" si="19"/>
        <v>1</v>
      </c>
      <c r="I81" s="18">
        <f t="shared" si="24"/>
        <v>28.635495319126857</v>
      </c>
      <c r="J81" s="18"/>
      <c r="K81" s="19">
        <f t="shared" si="20"/>
        <v>27.826437916040128</v>
      </c>
      <c r="L81" s="19">
        <f t="shared" si="21"/>
        <v>1</v>
      </c>
      <c r="M81" s="18">
        <f t="shared" si="25"/>
        <v>27.826437916040128</v>
      </c>
      <c r="N81" s="85">
        <f t="shared" si="22"/>
        <v>36487</v>
      </c>
      <c r="O81" s="20">
        <f t="shared" si="23"/>
        <v>0.8090574030867295</v>
      </c>
      <c r="P81" s="29"/>
      <c r="Q81" s="43"/>
      <c r="R81" s="44"/>
      <c r="S81" s="45"/>
      <c r="W81" s="44"/>
      <c r="X81" s="43"/>
      <c r="Y81" s="31">
        <f t="shared" si="26"/>
        <v>79</v>
      </c>
      <c r="Z81" s="46"/>
      <c r="AA81" s="46"/>
      <c r="AB81" s="46"/>
      <c r="AC81" s="46"/>
      <c r="AD81" s="89">
        <f>AVERAGE(INDEX($E$3:$E$1000,$Y81-DATA!$I$1+1):$E81)</f>
        <v>28.45533333333333</v>
      </c>
      <c r="AE81" s="89">
        <f>STDEVP(INDEX($E$3:$E$1000,$Y81-DATA!$I$1+1):$E81)</f>
        <v>0.41221138051078426</v>
      </c>
      <c r="AF81" s="89">
        <f>AD81-MACD!$AB$5*AE81</f>
        <v>27.63091057231176</v>
      </c>
      <c r="AG81" s="89">
        <f>AD81+MACD!$AB$5*AE81</f>
        <v>29.279756094354898</v>
      </c>
      <c r="AH81" s="46"/>
      <c r="AI81" s="44"/>
      <c r="AJ81" s="46"/>
      <c r="AK81" s="46"/>
      <c r="AL81" s="46"/>
      <c r="AM81" s="46"/>
      <c r="AN81" s="46"/>
    </row>
    <row r="82" spans="1:40" ht="12.75">
      <c r="A82" s="16">
        <f>DATA!C88</f>
        <v>36488</v>
      </c>
      <c r="B82" s="53">
        <f>DATA!D88</f>
        <v>28.77</v>
      </c>
      <c r="C82" s="53">
        <f>DATA!E88</f>
        <v>29.1</v>
      </c>
      <c r="D82" s="53">
        <f>DATA!F88</f>
        <v>28.62</v>
      </c>
      <c r="E82" s="53">
        <f>DATA!G88</f>
        <v>28.91</v>
      </c>
      <c r="F82" s="55">
        <f>DATA!H88</f>
        <v>16317000</v>
      </c>
      <c r="G82" s="19">
        <f t="shared" si="18"/>
        <v>28.66163862206716</v>
      </c>
      <c r="H82" s="19">
        <f t="shared" si="19"/>
        <v>1</v>
      </c>
      <c r="I82" s="18">
        <f t="shared" si="24"/>
        <v>28.66163862206716</v>
      </c>
      <c r="J82" s="18"/>
      <c r="K82" s="19">
        <f t="shared" si="20"/>
        <v>27.868930546783652</v>
      </c>
      <c r="L82" s="19">
        <f t="shared" si="21"/>
        <v>1</v>
      </c>
      <c r="M82" s="18">
        <f t="shared" si="25"/>
        <v>27.868930546783652</v>
      </c>
      <c r="N82" s="85">
        <f t="shared" si="22"/>
        <v>36488</v>
      </c>
      <c r="O82" s="20">
        <f t="shared" si="23"/>
        <v>0.7927080752835067</v>
      </c>
      <c r="P82" s="29"/>
      <c r="Q82" s="43"/>
      <c r="R82" s="44"/>
      <c r="S82" s="45"/>
      <c r="W82" s="44"/>
      <c r="X82" s="43"/>
      <c r="Y82" s="31">
        <f t="shared" si="26"/>
        <v>80</v>
      </c>
      <c r="Z82" s="46"/>
      <c r="AA82" s="46"/>
      <c r="AB82" s="46"/>
      <c r="AC82" s="46"/>
      <c r="AD82" s="89">
        <f>AVERAGE(INDEX($E$3:$E$1000,$Y82-DATA!$I$1+1):$E82)</f>
        <v>28.471999999999998</v>
      </c>
      <c r="AE82" s="89">
        <f>STDEVP(INDEX($E$3:$E$1000,$Y82-DATA!$I$1+1):$E82)</f>
        <v>0.42500509800880565</v>
      </c>
      <c r="AF82" s="89">
        <f>AD82-MACD!$AB$5*AE82</f>
        <v>27.621989803982387</v>
      </c>
      <c r="AG82" s="89">
        <f>AD82+MACD!$AB$5*AE82</f>
        <v>29.322010196017608</v>
      </c>
      <c r="AH82" s="46"/>
      <c r="AI82" s="44"/>
      <c r="AJ82" s="46"/>
      <c r="AK82" s="46"/>
      <c r="AL82" s="46"/>
      <c r="AM82" s="46"/>
      <c r="AN82" s="46"/>
    </row>
    <row r="83" spans="1:40" ht="12.75">
      <c r="A83" s="16">
        <f>DATA!C89</f>
        <v>36489</v>
      </c>
      <c r="B83" s="53">
        <f>DATA!D89</f>
        <v>29.11</v>
      </c>
      <c r="C83" s="53">
        <f>DATA!E89</f>
        <v>29.13</v>
      </c>
      <c r="D83" s="53">
        <f>DATA!F89</f>
        <v>28.53</v>
      </c>
      <c r="E83" s="53">
        <f>DATA!G89</f>
        <v>28.77</v>
      </c>
      <c r="F83" s="55">
        <f>DATA!H89</f>
        <v>15137500</v>
      </c>
      <c r="G83" s="19">
        <f t="shared" si="18"/>
        <v>28.671958753298856</v>
      </c>
      <c r="H83" s="19">
        <f t="shared" si="19"/>
        <v>1</v>
      </c>
      <c r="I83" s="18">
        <f t="shared" si="24"/>
        <v>28.671958753298856</v>
      </c>
      <c r="J83" s="18"/>
      <c r="K83" s="19">
        <f t="shared" si="20"/>
        <v>27.90426660377253</v>
      </c>
      <c r="L83" s="19">
        <f t="shared" si="21"/>
        <v>1</v>
      </c>
      <c r="M83" s="18">
        <f t="shared" si="25"/>
        <v>27.90426660377253</v>
      </c>
      <c r="N83" s="85">
        <f t="shared" si="22"/>
        <v>36489</v>
      </c>
      <c r="O83" s="20">
        <f t="shared" si="23"/>
        <v>0.7676921495263258</v>
      </c>
      <c r="P83" s="29"/>
      <c r="Q83" s="43"/>
      <c r="R83" s="44"/>
      <c r="S83" s="45"/>
      <c r="W83" s="44"/>
      <c r="X83" s="43"/>
      <c r="Y83" s="31">
        <f t="shared" si="26"/>
        <v>81</v>
      </c>
      <c r="Z83" s="46"/>
      <c r="AA83" s="46"/>
      <c r="AB83" s="46"/>
      <c r="AC83" s="46"/>
      <c r="AD83" s="89">
        <f>AVERAGE(INDEX($E$3:$E$1000,$Y83-DATA!$I$1+1):$E83)</f>
        <v>28.494666666666667</v>
      </c>
      <c r="AE83" s="89">
        <f>STDEVP(INDEX($E$3:$E$1000,$Y83-DATA!$I$1+1):$E83)</f>
        <v>0.43118235379258624</v>
      </c>
      <c r="AF83" s="89">
        <f>AD83-MACD!$AB$5*AE83</f>
        <v>27.632301959081495</v>
      </c>
      <c r="AG83" s="89">
        <f>AD83+MACD!$AB$5*AE83</f>
        <v>29.35703137425184</v>
      </c>
      <c r="AH83" s="46"/>
      <c r="AI83" s="44"/>
      <c r="AJ83" s="46"/>
      <c r="AK83" s="46"/>
      <c r="AL83" s="46"/>
      <c r="AM83" s="46"/>
      <c r="AN83" s="46"/>
    </row>
    <row r="84" spans="1:40" ht="12.75">
      <c r="A84" s="16">
        <f>DATA!C90</f>
        <v>36491</v>
      </c>
      <c r="B84" s="53">
        <f>DATA!D90</f>
        <v>28.85</v>
      </c>
      <c r="C84" s="53">
        <f>DATA!E90</f>
        <v>28.9</v>
      </c>
      <c r="D84" s="53">
        <f>DATA!F90</f>
        <v>28.65</v>
      </c>
      <c r="E84" s="53">
        <f>DATA!G90</f>
        <v>28.67</v>
      </c>
      <c r="F84" s="55">
        <f>DATA!H90</f>
        <v>8372200</v>
      </c>
      <c r="G84" s="19">
        <f t="shared" si="18"/>
        <v>28.67177220536563</v>
      </c>
      <c r="H84" s="19">
        <f t="shared" si="19"/>
        <v>1</v>
      </c>
      <c r="I84" s="18">
        <f t="shared" si="24"/>
        <v>28.67177220536563</v>
      </c>
      <c r="J84" s="18"/>
      <c r="K84" s="19">
        <f t="shared" si="20"/>
        <v>27.934295364408904</v>
      </c>
      <c r="L84" s="19">
        <f t="shared" si="21"/>
        <v>1</v>
      </c>
      <c r="M84" s="18">
        <f t="shared" si="25"/>
        <v>27.934295364408904</v>
      </c>
      <c r="N84" s="85">
        <f t="shared" si="22"/>
        <v>36491</v>
      </c>
      <c r="O84" s="20">
        <f t="shared" si="23"/>
        <v>0.7374768409567274</v>
      </c>
      <c r="P84" s="29"/>
      <c r="Q84" s="43"/>
      <c r="R84" s="44"/>
      <c r="S84" s="45"/>
      <c r="W84" s="44"/>
      <c r="X84" s="43"/>
      <c r="Y84" s="31">
        <f t="shared" si="26"/>
        <v>82</v>
      </c>
      <c r="Z84" s="46"/>
      <c r="AA84" s="46"/>
      <c r="AB84" s="46"/>
      <c r="AC84" s="46"/>
      <c r="AD84" s="89">
        <f>AVERAGE(INDEX($E$3:$E$1000,$Y84-DATA!$I$1+1):$E84)</f>
        <v>28.51</v>
      </c>
      <c r="AE84" s="89">
        <f>STDEVP(INDEX($E$3:$E$1000,$Y84-DATA!$I$1+1):$E84)</f>
        <v>0.43305119019953636</v>
      </c>
      <c r="AF84" s="89">
        <f>AD84-MACD!$AB$5*AE84</f>
        <v>27.643897619600928</v>
      </c>
      <c r="AG84" s="89">
        <f>AD84+MACD!$AB$5*AE84</f>
        <v>29.376102380399075</v>
      </c>
      <c r="AH84" s="46"/>
      <c r="AI84" s="44"/>
      <c r="AJ84" s="46"/>
      <c r="AK84" s="46"/>
      <c r="AL84" s="46"/>
      <c r="AM84" s="46"/>
      <c r="AN84" s="46"/>
    </row>
    <row r="85" spans="1:40" ht="12.75">
      <c r="A85" s="16">
        <f>DATA!C91</f>
        <v>36494</v>
      </c>
      <c r="B85" s="53">
        <f>DATA!D91</f>
        <v>29.2</v>
      </c>
      <c r="C85" s="53">
        <f>DATA!E91</f>
        <v>29.21</v>
      </c>
      <c r="D85" s="53">
        <f>DATA!F91</f>
        <v>28.78</v>
      </c>
      <c r="E85" s="53">
        <f>DATA!G91</f>
        <v>29.03</v>
      </c>
      <c r="F85" s="55">
        <f>DATA!H91</f>
        <v>19829700</v>
      </c>
      <c r="G85" s="19">
        <f t="shared" si="18"/>
        <v>28.705889138187953</v>
      </c>
      <c r="H85" s="19">
        <f t="shared" si="19"/>
        <v>1</v>
      </c>
      <c r="I85" s="18">
        <f t="shared" si="24"/>
        <v>28.705889138187953</v>
      </c>
      <c r="J85" s="18"/>
      <c r="K85" s="19">
        <f t="shared" si="20"/>
        <v>27.977264173647768</v>
      </c>
      <c r="L85" s="19">
        <f t="shared" si="21"/>
        <v>1</v>
      </c>
      <c r="M85" s="18">
        <f t="shared" si="25"/>
        <v>27.977264173647768</v>
      </c>
      <c r="N85" s="85">
        <f t="shared" si="22"/>
        <v>36494</v>
      </c>
      <c r="O85" s="20">
        <f t="shared" si="23"/>
        <v>0.7286249645401845</v>
      </c>
      <c r="P85" s="29"/>
      <c r="Q85" s="43"/>
      <c r="R85" s="44"/>
      <c r="S85" s="45"/>
      <c r="W85" s="44"/>
      <c r="X85" s="43"/>
      <c r="Y85" s="31">
        <f t="shared" si="26"/>
        <v>83</v>
      </c>
      <c r="Z85" s="46"/>
      <c r="AA85" s="46"/>
      <c r="AB85" s="46"/>
      <c r="AC85" s="46"/>
      <c r="AD85" s="89">
        <f>AVERAGE(INDEX($E$3:$E$1000,$Y85-DATA!$I$1+1):$E85)</f>
        <v>28.57066666666667</v>
      </c>
      <c r="AE85" s="89">
        <f>STDEVP(INDEX($E$3:$E$1000,$Y85-DATA!$I$1+1):$E85)</f>
        <v>0.43788075494978745</v>
      </c>
      <c r="AF85" s="89">
        <f>AD85-MACD!$AB$5*AE85</f>
        <v>27.694905156767096</v>
      </c>
      <c r="AG85" s="89">
        <f>AD85+MACD!$AB$5*AE85</f>
        <v>29.446428176566247</v>
      </c>
      <c r="AH85" s="46"/>
      <c r="AI85" s="44"/>
      <c r="AJ85" s="46"/>
      <c r="AK85" s="46"/>
      <c r="AL85" s="46"/>
      <c r="AM85" s="46"/>
      <c r="AN85" s="46"/>
    </row>
    <row r="86" spans="1:40" ht="12.75">
      <c r="A86" s="16">
        <f>DATA!C92</f>
        <v>36495</v>
      </c>
      <c r="B86" s="53">
        <f>DATA!D92</f>
        <v>29.03</v>
      </c>
      <c r="C86" s="53">
        <f>DATA!E92</f>
        <v>29.48</v>
      </c>
      <c r="D86" s="53">
        <f>DATA!F92</f>
        <v>28.95</v>
      </c>
      <c r="E86" s="53">
        <f>DATA!G92</f>
        <v>29.48</v>
      </c>
      <c r="F86" s="55">
        <f>DATA!H92</f>
        <v>24205400</v>
      </c>
      <c r="G86" s="19">
        <f t="shared" si="18"/>
        <v>28.779613982170055</v>
      </c>
      <c r="H86" s="19">
        <f t="shared" si="19"/>
        <v>1</v>
      </c>
      <c r="I86" s="18">
        <f t="shared" si="24"/>
        <v>28.779613982170055</v>
      </c>
      <c r="J86" s="18"/>
      <c r="K86" s="19">
        <f t="shared" si="20"/>
        <v>28.036194990367463</v>
      </c>
      <c r="L86" s="19">
        <f t="shared" si="21"/>
        <v>1</v>
      </c>
      <c r="M86" s="18">
        <f t="shared" si="25"/>
        <v>28.036194990367463</v>
      </c>
      <c r="N86" s="85">
        <f t="shared" si="22"/>
        <v>36495</v>
      </c>
      <c r="O86" s="20">
        <f t="shared" si="23"/>
        <v>0.7434189918025922</v>
      </c>
      <c r="P86" s="29"/>
      <c r="Q86" s="43"/>
      <c r="R86" s="44"/>
      <c r="S86" s="45"/>
      <c r="W86" s="44"/>
      <c r="X86" s="43"/>
      <c r="Y86" s="31">
        <f t="shared" si="26"/>
        <v>84</v>
      </c>
      <c r="Z86" s="46"/>
      <c r="AA86" s="46"/>
      <c r="AB86" s="46"/>
      <c r="AC86" s="46"/>
      <c r="AD86" s="89">
        <f>AVERAGE(INDEX($E$3:$E$1000,$Y86-DATA!$I$1+1):$E86)</f>
        <v>28.658</v>
      </c>
      <c r="AE86" s="89">
        <f>STDEVP(INDEX($E$3:$E$1000,$Y86-DATA!$I$1+1):$E86)</f>
        <v>0.4780543902110452</v>
      </c>
      <c r="AF86" s="89">
        <f>AD86-MACD!$AB$5*AE86</f>
        <v>27.70189121957791</v>
      </c>
      <c r="AG86" s="89">
        <f>AD86+MACD!$AB$5*AE86</f>
        <v>29.614108780422093</v>
      </c>
      <c r="AH86" s="46"/>
      <c r="AI86" s="44"/>
      <c r="AJ86" s="46"/>
      <c r="AK86" s="46"/>
      <c r="AL86" s="46"/>
      <c r="AM86" s="46"/>
      <c r="AN86" s="46"/>
    </row>
    <row r="87" spans="1:40" ht="12.75">
      <c r="A87" s="16">
        <f>DATA!C93</f>
        <v>36496</v>
      </c>
      <c r="B87" s="53">
        <f>DATA!D93</f>
        <v>29.59</v>
      </c>
      <c r="C87" s="53">
        <f>DATA!E93</f>
        <v>29.7</v>
      </c>
      <c r="D87" s="53">
        <f>DATA!F93</f>
        <v>29.32</v>
      </c>
      <c r="E87" s="53">
        <f>DATA!G93</f>
        <v>29.52</v>
      </c>
      <c r="F87" s="55">
        <f>DATA!H93</f>
        <v>25066600</v>
      </c>
      <c r="G87" s="19">
        <f t="shared" si="18"/>
        <v>28.850126936249097</v>
      </c>
      <c r="H87" s="19">
        <f t="shared" si="19"/>
        <v>1</v>
      </c>
      <c r="I87" s="18">
        <f t="shared" si="24"/>
        <v>28.850126936249097</v>
      </c>
      <c r="J87" s="18"/>
      <c r="K87" s="19">
        <f t="shared" si="20"/>
        <v>28.094383422117758</v>
      </c>
      <c r="L87" s="19">
        <f t="shared" si="21"/>
        <v>1</v>
      </c>
      <c r="M87" s="18">
        <f t="shared" si="25"/>
        <v>28.094383422117758</v>
      </c>
      <c r="N87" s="85">
        <f t="shared" si="22"/>
        <v>36496</v>
      </c>
      <c r="O87" s="20">
        <f t="shared" si="23"/>
        <v>0.7557435141313391</v>
      </c>
      <c r="P87" s="29"/>
      <c r="Q87" s="43"/>
      <c r="R87" s="44"/>
      <c r="S87" s="45"/>
      <c r="W87" s="44"/>
      <c r="X87" s="43"/>
      <c r="Y87" s="31">
        <f t="shared" si="26"/>
        <v>85</v>
      </c>
      <c r="Z87" s="46"/>
      <c r="AA87" s="46"/>
      <c r="AB87" s="46"/>
      <c r="AC87" s="46"/>
      <c r="AD87" s="89">
        <f>AVERAGE(INDEX($E$3:$E$1000,$Y87-DATA!$I$1+1):$E87)</f>
        <v>28.752</v>
      </c>
      <c r="AE87" s="89">
        <f>STDEVP(INDEX($E$3:$E$1000,$Y87-DATA!$I$1+1):$E87)</f>
        <v>0.4992153843783411</v>
      </c>
      <c r="AF87" s="89">
        <f>AD87-MACD!$AB$5*AE87</f>
        <v>27.75356923124332</v>
      </c>
      <c r="AG87" s="89">
        <f>AD87+MACD!$AB$5*AE87</f>
        <v>29.75043076875668</v>
      </c>
      <c r="AH87" s="46"/>
      <c r="AI87" s="44"/>
      <c r="AJ87" s="46"/>
      <c r="AK87" s="46"/>
      <c r="AL87" s="46"/>
      <c r="AM87" s="46"/>
      <c r="AN87" s="46"/>
    </row>
    <row r="88" spans="1:40" ht="12.75">
      <c r="A88" s="16">
        <f>DATA!C94</f>
        <v>36497</v>
      </c>
      <c r="B88" s="53">
        <f>DATA!D94</f>
        <v>29.4</v>
      </c>
      <c r="C88" s="53">
        <f>DATA!E94</f>
        <v>29.55</v>
      </c>
      <c r="D88" s="53">
        <f>DATA!F94</f>
        <v>29.1</v>
      </c>
      <c r="E88" s="53">
        <f>DATA!G94</f>
        <v>29.15</v>
      </c>
      <c r="F88" s="55">
        <f>DATA!H94</f>
        <v>19621200</v>
      </c>
      <c r="G88" s="19">
        <f t="shared" si="18"/>
        <v>28.878686275653944</v>
      </c>
      <c r="H88" s="19">
        <f t="shared" si="19"/>
        <v>1</v>
      </c>
      <c r="I88" s="18">
        <f t="shared" si="24"/>
        <v>28.878686275653944</v>
      </c>
      <c r="J88" s="18"/>
      <c r="K88" s="19">
        <f t="shared" si="20"/>
        <v>28.135780150662157</v>
      </c>
      <c r="L88" s="19">
        <f t="shared" si="21"/>
        <v>1</v>
      </c>
      <c r="M88" s="18">
        <f t="shared" si="25"/>
        <v>28.135780150662157</v>
      </c>
      <c r="N88" s="85">
        <f t="shared" si="22"/>
        <v>36497</v>
      </c>
      <c r="O88" s="20">
        <f t="shared" si="23"/>
        <v>0.7429061249917872</v>
      </c>
      <c r="P88" s="29"/>
      <c r="Q88" s="43"/>
      <c r="R88" s="44"/>
      <c r="S88" s="45"/>
      <c r="W88" s="44"/>
      <c r="X88" s="43"/>
      <c r="Y88" s="31">
        <f t="shared" si="26"/>
        <v>86</v>
      </c>
      <c r="Z88" s="46"/>
      <c r="AA88" s="46"/>
      <c r="AB88" s="46"/>
      <c r="AC88" s="46"/>
      <c r="AD88" s="89">
        <f>AVERAGE(INDEX($E$3:$E$1000,$Y88-DATA!$I$1+1):$E88)</f>
        <v>28.782</v>
      </c>
      <c r="AE88" s="89">
        <f>STDEVP(INDEX($E$3:$E$1000,$Y88-DATA!$I$1+1):$E88)</f>
        <v>0.5086216668604404</v>
      </c>
      <c r="AF88" s="89">
        <f>AD88-MACD!$AB$5*AE88</f>
        <v>27.76475666627912</v>
      </c>
      <c r="AG88" s="89">
        <f>AD88+MACD!$AB$5*AE88</f>
        <v>29.79924333372088</v>
      </c>
      <c r="AH88" s="46"/>
      <c r="AI88" s="44"/>
      <c r="AJ88" s="46"/>
      <c r="AK88" s="46"/>
      <c r="AL88" s="46"/>
      <c r="AM88" s="46"/>
      <c r="AN88" s="46"/>
    </row>
    <row r="89" spans="1:40" ht="12.75">
      <c r="A89" s="16">
        <f>DATA!C95</f>
        <v>36498</v>
      </c>
      <c r="B89" s="53">
        <f>DATA!D95</f>
        <v>29.16</v>
      </c>
      <c r="C89" s="53">
        <f>DATA!E95</f>
        <v>29.4</v>
      </c>
      <c r="D89" s="53">
        <f>DATA!F95</f>
        <v>29.01</v>
      </c>
      <c r="E89" s="53">
        <f>DATA!G95</f>
        <v>29.1</v>
      </c>
      <c r="F89" s="55">
        <f>DATA!H95</f>
        <v>13716000</v>
      </c>
      <c r="G89" s="19">
        <f t="shared" si="18"/>
        <v>28.89976377321071</v>
      </c>
      <c r="H89" s="19">
        <f t="shared" si="19"/>
        <v>1</v>
      </c>
      <c r="I89" s="18">
        <f t="shared" si="24"/>
        <v>28.89976377321071</v>
      </c>
      <c r="J89" s="18"/>
      <c r="K89" s="19">
        <f t="shared" si="20"/>
        <v>28.173592693773447</v>
      </c>
      <c r="L89" s="19">
        <f t="shared" si="21"/>
        <v>1</v>
      </c>
      <c r="M89" s="18">
        <f t="shared" si="25"/>
        <v>28.173592693773447</v>
      </c>
      <c r="N89" s="85">
        <f t="shared" si="22"/>
        <v>36498</v>
      </c>
      <c r="O89" s="20">
        <f t="shared" si="23"/>
        <v>0.7261710794372647</v>
      </c>
      <c r="P89" s="29"/>
      <c r="Q89" s="43"/>
      <c r="R89" s="44"/>
      <c r="S89" s="45"/>
      <c r="W89" s="44"/>
      <c r="X89" s="43"/>
      <c r="Y89" s="31">
        <f t="shared" si="26"/>
        <v>87</v>
      </c>
      <c r="Z89" s="46"/>
      <c r="AA89" s="46"/>
      <c r="AB89" s="46"/>
      <c r="AC89" s="46"/>
      <c r="AD89" s="89">
        <f>AVERAGE(INDEX($E$3:$E$1000,$Y89-DATA!$I$1+1):$E89)</f>
        <v>28.832666666666668</v>
      </c>
      <c r="AE89" s="89">
        <f>STDEVP(INDEX($E$3:$E$1000,$Y89-DATA!$I$1+1):$E89)</f>
        <v>0.4998461985672811</v>
      </c>
      <c r="AF89" s="89">
        <f>AD89-MACD!$AB$5*AE89</f>
        <v>27.832974269532105</v>
      </c>
      <c r="AG89" s="89">
        <f>AD89+MACD!$AB$5*AE89</f>
        <v>29.83235906380123</v>
      </c>
      <c r="AH89" s="46"/>
      <c r="AI89" s="44"/>
      <c r="AJ89" s="46"/>
      <c r="AK89" s="46"/>
      <c r="AL89" s="46"/>
      <c r="AM89" s="46"/>
      <c r="AN89" s="46"/>
    </row>
    <row r="90" spans="1:40" ht="12.75">
      <c r="A90" s="16">
        <f>DATA!C96</f>
        <v>36501</v>
      </c>
      <c r="B90" s="53">
        <f>DATA!D96</f>
        <v>29.15</v>
      </c>
      <c r="C90" s="53">
        <f>DATA!E96</f>
        <v>29.41</v>
      </c>
      <c r="D90" s="53">
        <f>DATA!F96</f>
        <v>29.15</v>
      </c>
      <c r="E90" s="53">
        <f>DATA!G96</f>
        <v>29.37</v>
      </c>
      <c r="F90" s="55">
        <f>DATA!H96</f>
        <v>15077000</v>
      </c>
      <c r="G90" s="19">
        <f t="shared" si="18"/>
        <v>28.944548175762073</v>
      </c>
      <c r="H90" s="19">
        <f t="shared" si="19"/>
        <v>1</v>
      </c>
      <c r="I90" s="18">
        <f t="shared" si="24"/>
        <v>28.944548175762073</v>
      </c>
      <c r="J90" s="18"/>
      <c r="K90" s="19">
        <f t="shared" si="20"/>
        <v>28.22051062735096</v>
      </c>
      <c r="L90" s="19">
        <f t="shared" si="21"/>
        <v>1</v>
      </c>
      <c r="M90" s="18">
        <f t="shared" si="25"/>
        <v>28.22051062735096</v>
      </c>
      <c r="N90" s="85">
        <f t="shared" si="22"/>
        <v>36501</v>
      </c>
      <c r="O90" s="20">
        <f t="shared" si="23"/>
        <v>0.7240375484111112</v>
      </c>
      <c r="P90" s="29"/>
      <c r="Q90" s="43"/>
      <c r="R90" s="44"/>
      <c r="S90" s="45"/>
      <c r="W90" s="44"/>
      <c r="X90" s="43"/>
      <c r="Y90" s="31">
        <f t="shared" si="26"/>
        <v>88</v>
      </c>
      <c r="Z90" s="46"/>
      <c r="AA90" s="46"/>
      <c r="AB90" s="46"/>
      <c r="AC90" s="46"/>
      <c r="AD90" s="89">
        <f>AVERAGE(INDEX($E$3:$E$1000,$Y90-DATA!$I$1+1):$E90)</f>
        <v>28.932000000000002</v>
      </c>
      <c r="AE90" s="89">
        <f>STDEVP(INDEX($E$3:$E$1000,$Y90-DATA!$I$1+1):$E90)</f>
        <v>0.4457832059046885</v>
      </c>
      <c r="AF90" s="89">
        <f>AD90-MACD!$AB$5*AE90</f>
        <v>28.040433588190623</v>
      </c>
      <c r="AG90" s="89">
        <f>AD90+MACD!$AB$5*AE90</f>
        <v>29.82356641180938</v>
      </c>
      <c r="AH90" s="46"/>
      <c r="AI90" s="44"/>
      <c r="AJ90" s="46"/>
      <c r="AK90" s="46"/>
      <c r="AL90" s="46"/>
      <c r="AM90" s="46"/>
      <c r="AN90" s="46"/>
    </row>
    <row r="91" spans="1:40" ht="12.75">
      <c r="A91" s="16">
        <f>DATA!C97</f>
        <v>36502</v>
      </c>
      <c r="B91" s="53">
        <f>DATA!D97</f>
        <v>29.5</v>
      </c>
      <c r="C91" s="53">
        <f>DATA!E97</f>
        <v>29.81</v>
      </c>
      <c r="D91" s="53">
        <f>DATA!F97</f>
        <v>29.44</v>
      </c>
      <c r="E91" s="53">
        <f>DATA!G97</f>
        <v>29.56</v>
      </c>
      <c r="F91" s="55">
        <f>DATA!H97</f>
        <v>24682500</v>
      </c>
      <c r="G91" s="19">
        <f t="shared" si="18"/>
        <v>29.003162635213304</v>
      </c>
      <c r="H91" s="19">
        <f t="shared" si="19"/>
        <v>1</v>
      </c>
      <c r="I91" s="18">
        <f t="shared" si="24"/>
        <v>29.003162635213304</v>
      </c>
      <c r="J91" s="18"/>
      <c r="K91" s="19">
        <f t="shared" si="20"/>
        <v>28.273039622356805</v>
      </c>
      <c r="L91" s="19">
        <f t="shared" si="21"/>
        <v>1</v>
      </c>
      <c r="M91" s="18">
        <f t="shared" si="25"/>
        <v>28.273039622356805</v>
      </c>
      <c r="N91" s="85">
        <f t="shared" si="22"/>
        <v>36502</v>
      </c>
      <c r="O91" s="20">
        <f t="shared" si="23"/>
        <v>0.7301230128564988</v>
      </c>
      <c r="P91" s="29"/>
      <c r="Q91" s="43"/>
      <c r="R91" s="44"/>
      <c r="S91" s="45"/>
      <c r="W91" s="44"/>
      <c r="X91" s="43"/>
      <c r="Y91" s="31">
        <f t="shared" si="26"/>
        <v>89</v>
      </c>
      <c r="Z91" s="46"/>
      <c r="AA91" s="46"/>
      <c r="AB91" s="46"/>
      <c r="AC91" s="46"/>
      <c r="AD91" s="89">
        <f>AVERAGE(INDEX($E$3:$E$1000,$Y91-DATA!$I$1+1):$E91)</f>
        <v>29.048666666666673</v>
      </c>
      <c r="AE91" s="89">
        <f>STDEVP(INDEX($E$3:$E$1000,$Y91-DATA!$I$1+1):$E91)</f>
        <v>0.3570409251358093</v>
      </c>
      <c r="AF91" s="89">
        <f>AD91-MACD!$AB$5*AE91</f>
        <v>28.334584816395054</v>
      </c>
      <c r="AG91" s="89">
        <f>AD91+MACD!$AB$5*AE91</f>
        <v>29.76274851693829</v>
      </c>
      <c r="AH91" s="46"/>
      <c r="AI91" s="44"/>
      <c r="AJ91" s="46"/>
      <c r="AK91" s="46"/>
      <c r="AL91" s="46"/>
      <c r="AM91" s="46"/>
      <c r="AN91" s="46"/>
    </row>
    <row r="92" spans="1:40" ht="12.75">
      <c r="A92" s="16">
        <f>DATA!C98</f>
        <v>36503</v>
      </c>
      <c r="B92" s="53">
        <f>DATA!D98</f>
        <v>29.65</v>
      </c>
      <c r="C92" s="53">
        <f>DATA!E98</f>
        <v>29.72</v>
      </c>
      <c r="D92" s="53">
        <f>DATA!F98</f>
        <v>29.54</v>
      </c>
      <c r="E92" s="53">
        <f>DATA!G98</f>
        <v>29.72</v>
      </c>
      <c r="F92" s="55">
        <f>DATA!H98</f>
        <v>22898800</v>
      </c>
      <c r="G92" s="19">
        <f t="shared" si="18"/>
        <v>29.071432860431084</v>
      </c>
      <c r="H92" s="19">
        <f t="shared" si="19"/>
        <v>1</v>
      </c>
      <c r="I92" s="18">
        <f t="shared" si="24"/>
        <v>29.071432860431084</v>
      </c>
      <c r="J92" s="18"/>
      <c r="K92" s="19">
        <f t="shared" si="20"/>
        <v>28.329783166578107</v>
      </c>
      <c r="L92" s="19">
        <f t="shared" si="21"/>
        <v>1</v>
      </c>
      <c r="M92" s="18">
        <f t="shared" si="25"/>
        <v>28.329783166578107</v>
      </c>
      <c r="N92" s="85">
        <f t="shared" si="22"/>
        <v>36503</v>
      </c>
      <c r="O92" s="20">
        <f t="shared" si="23"/>
        <v>0.7416496938529775</v>
      </c>
      <c r="P92" s="29"/>
      <c r="Q92" s="43"/>
      <c r="R92" s="44"/>
      <c r="S92" s="45"/>
      <c r="W92" s="44"/>
      <c r="X92" s="43"/>
      <c r="Y92" s="31">
        <f t="shared" si="26"/>
        <v>90</v>
      </c>
      <c r="Z92" s="46"/>
      <c r="AA92" s="46"/>
      <c r="AB92" s="46"/>
      <c r="AC92" s="46"/>
      <c r="AD92" s="89">
        <f>AVERAGE(INDEX($E$3:$E$1000,$Y92-DATA!$I$1+1):$E92)</f>
        <v>29.134</v>
      </c>
      <c r="AE92" s="89">
        <f>STDEVP(INDEX($E$3:$E$1000,$Y92-DATA!$I$1+1):$E92)</f>
        <v>0.3543218875541963</v>
      </c>
      <c r="AF92" s="89">
        <f>AD92-MACD!$AB$5*AE92</f>
        <v>28.42535622489161</v>
      </c>
      <c r="AG92" s="89">
        <f>AD92+MACD!$AB$5*AE92</f>
        <v>29.842643775108392</v>
      </c>
      <c r="AH92" s="46"/>
      <c r="AI92" s="44"/>
      <c r="AJ92" s="46"/>
      <c r="AK92" s="46"/>
      <c r="AL92" s="46"/>
      <c r="AM92" s="46"/>
      <c r="AN92" s="46"/>
    </row>
    <row r="93" spans="1:40" ht="12.75">
      <c r="A93" s="16">
        <f>DATA!C99</f>
        <v>36504</v>
      </c>
      <c r="B93" s="53">
        <f>DATA!D99</f>
        <v>29.74</v>
      </c>
      <c r="C93" s="53">
        <f>DATA!E99</f>
        <v>30.47</v>
      </c>
      <c r="D93" s="53">
        <f>DATA!F99</f>
        <v>29.74</v>
      </c>
      <c r="E93" s="53">
        <f>DATA!G99</f>
        <v>30.4</v>
      </c>
      <c r="F93" s="55">
        <f>DATA!H99</f>
        <v>28669600</v>
      </c>
      <c r="G93" s="19">
        <f t="shared" si="18"/>
        <v>29.197963064199552</v>
      </c>
      <c r="H93" s="19">
        <f t="shared" si="19"/>
        <v>1</v>
      </c>
      <c r="I93" s="18">
        <f t="shared" si="24"/>
        <v>29.197963064199552</v>
      </c>
      <c r="J93" s="18"/>
      <c r="K93" s="19">
        <f t="shared" si="20"/>
        <v>28.410968140437788</v>
      </c>
      <c r="L93" s="19">
        <f t="shared" si="21"/>
        <v>1</v>
      </c>
      <c r="M93" s="18">
        <f t="shared" si="25"/>
        <v>28.410968140437788</v>
      </c>
      <c r="N93" s="85">
        <f t="shared" si="22"/>
        <v>36504</v>
      </c>
      <c r="O93" s="20">
        <f t="shared" si="23"/>
        <v>0.7869949237617639</v>
      </c>
      <c r="P93" s="29"/>
      <c r="Q93" s="43"/>
      <c r="R93" s="44"/>
      <c r="S93" s="45"/>
      <c r="W93" s="44"/>
      <c r="X93" s="43"/>
      <c r="Y93" s="31">
        <f t="shared" si="26"/>
        <v>91</v>
      </c>
      <c r="Z93" s="46"/>
      <c r="AA93" s="46"/>
      <c r="AB93" s="46"/>
      <c r="AC93" s="46"/>
      <c r="AD93" s="89">
        <f>AVERAGE(INDEX($E$3:$E$1000,$Y93-DATA!$I$1+1):$E93)</f>
        <v>29.195999999999994</v>
      </c>
      <c r="AE93" s="89">
        <f>STDEVP(INDEX($E$3:$E$1000,$Y93-DATA!$I$1+1):$E93)</f>
        <v>0.47013189638681224</v>
      </c>
      <c r="AF93" s="89">
        <f>AD93-MACD!$AB$5*AE93</f>
        <v>28.25573620722637</v>
      </c>
      <c r="AG93" s="89">
        <f>AD93+MACD!$AB$5*AE93</f>
        <v>30.13626379277362</v>
      </c>
      <c r="AH93" s="46"/>
      <c r="AI93" s="44"/>
      <c r="AJ93" s="46"/>
      <c r="AK93" s="46"/>
      <c r="AL93" s="46"/>
      <c r="AM93" s="46"/>
      <c r="AN93" s="46"/>
    </row>
    <row r="94" spans="1:40" ht="12.75">
      <c r="A94" s="16">
        <f>DATA!C100</f>
        <v>36505</v>
      </c>
      <c r="B94" s="53">
        <f>DATA!D100</f>
        <v>30.28</v>
      </c>
      <c r="C94" s="53">
        <f>DATA!E100</f>
        <v>30.45</v>
      </c>
      <c r="D94" s="53">
        <f>DATA!F100</f>
        <v>29.95</v>
      </c>
      <c r="E94" s="53">
        <f>DATA!G100</f>
        <v>30.11</v>
      </c>
      <c r="F94" s="55">
        <f>DATA!H100</f>
        <v>20599000</v>
      </c>
      <c r="G94" s="19">
        <f t="shared" si="18"/>
        <v>29.284823724751977</v>
      </c>
      <c r="H94" s="19">
        <f t="shared" si="19"/>
        <v>1</v>
      </c>
      <c r="I94" s="18">
        <f t="shared" si="24"/>
        <v>29.284823724751977</v>
      </c>
      <c r="J94" s="18"/>
      <c r="K94" s="19">
        <f t="shared" si="20"/>
        <v>28.477596840812776</v>
      </c>
      <c r="L94" s="19">
        <f t="shared" si="21"/>
        <v>1</v>
      </c>
      <c r="M94" s="18">
        <f t="shared" si="25"/>
        <v>28.477596840812776</v>
      </c>
      <c r="N94" s="85">
        <f t="shared" si="22"/>
        <v>36505</v>
      </c>
      <c r="O94" s="20">
        <f t="shared" si="23"/>
        <v>0.807226883939201</v>
      </c>
      <c r="P94" s="29"/>
      <c r="Q94" s="43"/>
      <c r="R94" s="44"/>
      <c r="S94" s="45"/>
      <c r="W94" s="44"/>
      <c r="X94" s="43"/>
      <c r="Y94" s="31">
        <f t="shared" si="26"/>
        <v>92</v>
      </c>
      <c r="Z94" s="46"/>
      <c r="AA94" s="46"/>
      <c r="AB94" s="46"/>
      <c r="AC94" s="46"/>
      <c r="AD94" s="89">
        <f>AVERAGE(INDEX($E$3:$E$1000,$Y94-DATA!$I$1+1):$E94)</f>
        <v>29.273333333333333</v>
      </c>
      <c r="AE94" s="89">
        <f>STDEVP(INDEX($E$3:$E$1000,$Y94-DATA!$I$1+1):$E94)</f>
        <v>0.5164322048652377</v>
      </c>
      <c r="AF94" s="89">
        <f>AD94-MACD!$AB$5*AE94</f>
        <v>28.240468923602858</v>
      </c>
      <c r="AG94" s="89">
        <f>AD94+MACD!$AB$5*AE94</f>
        <v>30.30619774306381</v>
      </c>
      <c r="AH94" s="46"/>
      <c r="AI94" s="44"/>
      <c r="AJ94" s="46"/>
      <c r="AK94" s="46"/>
      <c r="AL94" s="46"/>
      <c r="AM94" s="46"/>
      <c r="AN94" s="46"/>
    </row>
    <row r="95" spans="1:40" ht="12.75">
      <c r="A95" s="16">
        <f>DATA!C101</f>
        <v>36508</v>
      </c>
      <c r="B95" s="53">
        <f>DATA!D101</f>
        <v>30.59</v>
      </c>
      <c r="C95" s="53">
        <f>DATA!E101</f>
        <v>30.6</v>
      </c>
      <c r="D95" s="53">
        <f>DATA!F101</f>
        <v>30.11</v>
      </c>
      <c r="E95" s="53">
        <f>DATA!G101</f>
        <v>30.33</v>
      </c>
      <c r="F95" s="55">
        <f>DATA!H101</f>
        <v>26989400</v>
      </c>
      <c r="G95" s="19">
        <f t="shared" si="18"/>
        <v>29.384364322394646</v>
      </c>
      <c r="H95" s="19">
        <f t="shared" si="19"/>
        <v>1</v>
      </c>
      <c r="I95" s="18">
        <f t="shared" si="24"/>
        <v>29.384364322394646</v>
      </c>
      <c r="J95" s="18"/>
      <c r="K95" s="19">
        <f t="shared" si="20"/>
        <v>28.55024010195737</v>
      </c>
      <c r="L95" s="19">
        <f t="shared" si="21"/>
        <v>1</v>
      </c>
      <c r="M95" s="18">
        <f t="shared" si="25"/>
        <v>28.55024010195737</v>
      </c>
      <c r="N95" s="85">
        <f t="shared" si="22"/>
        <v>36508</v>
      </c>
      <c r="O95" s="20">
        <f t="shared" si="23"/>
        <v>0.8341242204372747</v>
      </c>
      <c r="P95" s="29"/>
      <c r="Q95" s="43"/>
      <c r="R95" s="44"/>
      <c r="S95" s="45"/>
      <c r="W95" s="44"/>
      <c r="X95" s="43"/>
      <c r="Y95" s="31">
        <f t="shared" si="26"/>
        <v>93</v>
      </c>
      <c r="Z95" s="46"/>
      <c r="AA95" s="46"/>
      <c r="AB95" s="46"/>
      <c r="AC95" s="46"/>
      <c r="AD95" s="89">
        <f>AVERAGE(INDEX($E$3:$E$1000,$Y95-DATA!$I$1+1):$E95)</f>
        <v>29.39133333333333</v>
      </c>
      <c r="AE95" s="89">
        <f>STDEVP(INDEX($E$3:$E$1000,$Y95-DATA!$I$1+1):$E95)</f>
        <v>0.5415639902687126</v>
      </c>
      <c r="AF95" s="89">
        <f>AD95-MACD!$AB$5*AE95</f>
        <v>28.308205352795902</v>
      </c>
      <c r="AG95" s="89">
        <f>AD95+MACD!$AB$5*AE95</f>
        <v>30.474461313870755</v>
      </c>
      <c r="AH95" s="46"/>
      <c r="AI95" s="44"/>
      <c r="AJ95" s="46"/>
      <c r="AK95" s="46"/>
      <c r="AL95" s="46"/>
      <c r="AM95" s="46"/>
      <c r="AN95" s="46"/>
    </row>
    <row r="96" spans="1:40" ht="12.75">
      <c r="A96" s="16">
        <f>DATA!C102</f>
        <v>36509</v>
      </c>
      <c r="B96" s="53">
        <f>DATA!D102</f>
        <v>30.42</v>
      </c>
      <c r="C96" s="53">
        <f>DATA!E102</f>
        <v>30.8</v>
      </c>
      <c r="D96" s="53">
        <f>DATA!F102</f>
        <v>30.21</v>
      </c>
      <c r="E96" s="53">
        <f>DATA!G102</f>
        <v>30.65</v>
      </c>
      <c r="F96" s="55">
        <f>DATA!H102</f>
        <v>25709500</v>
      </c>
      <c r="G96" s="19">
        <f t="shared" si="18"/>
        <v>29.504901053595155</v>
      </c>
      <c r="H96" s="19">
        <f t="shared" si="19"/>
        <v>1</v>
      </c>
      <c r="I96" s="18">
        <f t="shared" si="24"/>
        <v>29.504901053595155</v>
      </c>
      <c r="J96" s="18"/>
      <c r="K96" s="19">
        <f t="shared" si="20"/>
        <v>28.632583627370806</v>
      </c>
      <c r="L96" s="19">
        <f t="shared" si="21"/>
        <v>1</v>
      </c>
      <c r="M96" s="18">
        <f t="shared" si="25"/>
        <v>28.632583627370806</v>
      </c>
      <c r="N96" s="85">
        <f t="shared" si="22"/>
        <v>36509</v>
      </c>
      <c r="O96" s="20">
        <f t="shared" si="23"/>
        <v>0.8723174262243489</v>
      </c>
      <c r="P96" s="29"/>
      <c r="Q96" s="43"/>
      <c r="R96" s="44"/>
      <c r="S96" s="45"/>
      <c r="W96" s="44"/>
      <c r="X96" s="43"/>
      <c r="Y96" s="31">
        <f t="shared" si="26"/>
        <v>94</v>
      </c>
      <c r="Z96" s="46"/>
      <c r="AA96" s="46"/>
      <c r="AB96" s="46"/>
      <c r="AC96" s="46"/>
      <c r="AD96" s="89">
        <f>AVERAGE(INDEX($E$3:$E$1000,$Y96-DATA!$I$1+1):$E96)</f>
        <v>29.517999999999994</v>
      </c>
      <c r="AE96" s="89">
        <f>STDEVP(INDEX($E$3:$E$1000,$Y96-DATA!$I$1+1):$E96)</f>
        <v>0.5961901262744339</v>
      </c>
      <c r="AF96" s="89">
        <f>AD96-MACD!$AB$5*AE96</f>
        <v>28.325619747451125</v>
      </c>
      <c r="AG96" s="89">
        <f>AD96+MACD!$AB$5*AE96</f>
        <v>30.710380252548863</v>
      </c>
      <c r="AH96" s="46"/>
      <c r="AI96" s="44"/>
      <c r="AJ96" s="46"/>
      <c r="AK96" s="46"/>
      <c r="AL96" s="46"/>
      <c r="AM96" s="46"/>
      <c r="AN96" s="46"/>
    </row>
    <row r="97" spans="1:40" ht="12.75">
      <c r="A97" s="16">
        <f>DATA!C103</f>
        <v>36510</v>
      </c>
      <c r="B97" s="53">
        <f>DATA!D103</f>
        <v>30.65</v>
      </c>
      <c r="C97" s="53">
        <f>DATA!E103</f>
        <v>30.73</v>
      </c>
      <c r="D97" s="53">
        <f>DATA!F103</f>
        <v>30.44</v>
      </c>
      <c r="E97" s="53">
        <f>DATA!G103</f>
        <v>30.73</v>
      </c>
      <c r="F97" s="55">
        <f>DATA!H103</f>
        <v>21663400</v>
      </c>
      <c r="G97" s="19">
        <f t="shared" si="18"/>
        <v>29.62157714372895</v>
      </c>
      <c r="H97" s="19">
        <f t="shared" si="19"/>
        <v>1</v>
      </c>
      <c r="I97" s="18">
        <f t="shared" si="24"/>
        <v>29.62157714372895</v>
      </c>
      <c r="J97" s="18"/>
      <c r="K97" s="19">
        <f t="shared" si="20"/>
        <v>28.71483524982685</v>
      </c>
      <c r="L97" s="19">
        <f t="shared" si="21"/>
        <v>1</v>
      </c>
      <c r="M97" s="18">
        <f t="shared" si="25"/>
        <v>28.71483524982685</v>
      </c>
      <c r="N97" s="85">
        <f t="shared" si="22"/>
        <v>36510</v>
      </c>
      <c r="O97" s="20">
        <f t="shared" si="23"/>
        <v>0.9067418939020975</v>
      </c>
      <c r="P97" s="29"/>
      <c r="Q97" s="43"/>
      <c r="R97" s="44"/>
      <c r="S97" s="45"/>
      <c r="W97" s="44"/>
      <c r="X97" s="43"/>
      <c r="Y97" s="31">
        <f t="shared" si="26"/>
        <v>95</v>
      </c>
      <c r="Z97" s="46"/>
      <c r="AA97" s="46"/>
      <c r="AB97" s="46"/>
      <c r="AC97" s="46"/>
      <c r="AD97" s="89">
        <f>AVERAGE(INDEX($E$3:$E$1000,$Y97-DATA!$I$1+1):$E97)</f>
        <v>29.639333333333333</v>
      </c>
      <c r="AE97" s="89">
        <f>STDEVP(INDEX($E$3:$E$1000,$Y97-DATA!$I$1+1):$E97)</f>
        <v>0.6434331528778747</v>
      </c>
      <c r="AF97" s="89">
        <f>AD97-MACD!$AB$5*AE97</f>
        <v>28.352467027577582</v>
      </c>
      <c r="AG97" s="89">
        <f>AD97+MACD!$AB$5*AE97</f>
        <v>30.926199639089084</v>
      </c>
      <c r="AH97" s="46"/>
      <c r="AI97" s="44"/>
      <c r="AJ97" s="46"/>
      <c r="AK97" s="46"/>
      <c r="AL97" s="46"/>
      <c r="AM97" s="46"/>
      <c r="AN97" s="46"/>
    </row>
    <row r="98" spans="1:40" ht="12.75">
      <c r="A98" s="16">
        <f>DATA!C104</f>
        <v>36511</v>
      </c>
      <c r="B98" s="53">
        <f>DATA!D104</f>
        <v>30.87</v>
      </c>
      <c r="C98" s="53">
        <f>DATA!E104</f>
        <v>30.91</v>
      </c>
      <c r="D98" s="53">
        <f>DATA!F104</f>
        <v>30.73</v>
      </c>
      <c r="E98" s="53">
        <f>DATA!G104</f>
        <v>30.85</v>
      </c>
      <c r="F98" s="55">
        <f>DATA!H104</f>
        <v>24383300</v>
      </c>
      <c r="G98" s="19">
        <f t="shared" si="18"/>
        <v>29.738569796707143</v>
      </c>
      <c r="H98" s="19">
        <f t="shared" si="19"/>
        <v>1</v>
      </c>
      <c r="I98" s="18">
        <f t="shared" si="24"/>
        <v>29.738569796707143</v>
      </c>
      <c r="J98" s="18"/>
      <c r="K98" s="19">
        <f t="shared" si="20"/>
        <v>28.798567200814034</v>
      </c>
      <c r="L98" s="19">
        <f t="shared" si="21"/>
        <v>1</v>
      </c>
      <c r="M98" s="18">
        <f t="shared" si="25"/>
        <v>28.798567200814034</v>
      </c>
      <c r="N98" s="85">
        <f t="shared" si="22"/>
        <v>36511</v>
      </c>
      <c r="O98" s="20">
        <f t="shared" si="23"/>
        <v>0.9400025958931089</v>
      </c>
      <c r="P98" s="29"/>
      <c r="Q98" s="43"/>
      <c r="R98" s="44"/>
      <c r="S98" s="45"/>
      <c r="W98" s="44"/>
      <c r="X98" s="43"/>
      <c r="Y98" s="31">
        <f t="shared" si="26"/>
        <v>96</v>
      </c>
      <c r="Z98" s="46"/>
      <c r="AA98" s="46"/>
      <c r="AB98" s="46"/>
      <c r="AC98" s="46"/>
      <c r="AD98" s="89">
        <f>AVERAGE(INDEX($E$3:$E$1000,$Y98-DATA!$I$1+1):$E98)</f>
        <v>29.778000000000002</v>
      </c>
      <c r="AE98" s="89">
        <f>STDEVP(INDEX($E$3:$E$1000,$Y98-DATA!$I$1+1):$E98)</f>
        <v>0.6649130268940473</v>
      </c>
      <c r="AF98" s="89">
        <f>AD98-MACD!$AB$5*AE98</f>
        <v>28.44817394621191</v>
      </c>
      <c r="AG98" s="89">
        <f>AD98+MACD!$AB$5*AE98</f>
        <v>31.107826053788095</v>
      </c>
      <c r="AH98" s="46"/>
      <c r="AI98" s="44"/>
      <c r="AJ98" s="46"/>
      <c r="AK98" s="46"/>
      <c r="AL98" s="46"/>
      <c r="AM98" s="46"/>
      <c r="AN98" s="46"/>
    </row>
    <row r="99" spans="1:40" ht="12.75">
      <c r="A99" s="16">
        <f>DATA!C105</f>
        <v>36512</v>
      </c>
      <c r="B99" s="53">
        <f>DATA!D105</f>
        <v>30.89</v>
      </c>
      <c r="C99" s="53">
        <f>DATA!E105</f>
        <v>31</v>
      </c>
      <c r="D99" s="53">
        <f>DATA!F105</f>
        <v>30.51</v>
      </c>
      <c r="E99" s="53">
        <f>DATA!G105</f>
        <v>30.89</v>
      </c>
      <c r="F99" s="55">
        <f>DATA!H105</f>
        <v>25295800</v>
      </c>
      <c r="G99" s="19">
        <f t="shared" si="18"/>
        <v>29.84822981606837</v>
      </c>
      <c r="H99" s="19">
        <f t="shared" si="19"/>
        <v>1</v>
      </c>
      <c r="I99" s="18">
        <f t="shared" si="24"/>
        <v>29.84822981606837</v>
      </c>
      <c r="J99" s="18"/>
      <c r="K99" s="19">
        <f t="shared" si="20"/>
        <v>28.88058417333113</v>
      </c>
      <c r="L99" s="19">
        <f t="shared" si="21"/>
        <v>1</v>
      </c>
      <c r="M99" s="18">
        <f t="shared" si="25"/>
        <v>28.88058417333113</v>
      </c>
      <c r="N99" s="85">
        <f t="shared" si="22"/>
        <v>36512</v>
      </c>
      <c r="O99" s="20">
        <f t="shared" si="23"/>
        <v>0.9676456427372386</v>
      </c>
      <c r="P99" s="29"/>
      <c r="Q99" s="43"/>
      <c r="R99" s="44"/>
      <c r="S99" s="45"/>
      <c r="W99" s="44"/>
      <c r="X99" s="43"/>
      <c r="Y99" s="31">
        <f t="shared" si="26"/>
        <v>97</v>
      </c>
      <c r="Z99" s="46"/>
      <c r="AA99" s="46"/>
      <c r="AB99" s="46"/>
      <c r="AC99" s="46"/>
      <c r="AD99" s="89">
        <f>AVERAGE(INDEX($E$3:$E$1000,$Y99-DATA!$I$1+1):$E99)</f>
        <v>29.926</v>
      </c>
      <c r="AE99" s="89">
        <f>STDEVP(INDEX($E$3:$E$1000,$Y99-DATA!$I$1+1):$E99)</f>
        <v>0.648688934184509</v>
      </c>
      <c r="AF99" s="89">
        <f>AD99-MACD!$AB$5*AE99</f>
        <v>28.62862213163098</v>
      </c>
      <c r="AG99" s="89">
        <f>AD99+MACD!$AB$5*AE99</f>
        <v>31.223377868369017</v>
      </c>
      <c r="AH99" s="46"/>
      <c r="AI99" s="44"/>
      <c r="AJ99" s="46"/>
      <c r="AK99" s="46"/>
      <c r="AL99" s="46"/>
      <c r="AM99" s="46"/>
      <c r="AN99" s="46"/>
    </row>
    <row r="100" spans="1:40" ht="12.75">
      <c r="A100" s="16">
        <f>DATA!C106</f>
        <v>36515</v>
      </c>
      <c r="B100" s="53">
        <f>DATA!D106</f>
        <v>30.8</v>
      </c>
      <c r="C100" s="53">
        <f>DATA!E106</f>
        <v>31</v>
      </c>
      <c r="D100" s="53">
        <f>DATA!F106</f>
        <v>30.73</v>
      </c>
      <c r="E100" s="53">
        <f>DATA!G106</f>
        <v>31</v>
      </c>
      <c r="F100" s="55">
        <f>DATA!H106</f>
        <v>16271500</v>
      </c>
      <c r="G100" s="19">
        <f t="shared" si="18"/>
        <v>29.957922214538048</v>
      </c>
      <c r="H100" s="19">
        <f t="shared" si="19"/>
        <v>1</v>
      </c>
      <c r="I100" s="18">
        <f t="shared" si="24"/>
        <v>29.957922214538048</v>
      </c>
      <c r="J100" s="18"/>
      <c r="K100" s="19">
        <f t="shared" si="20"/>
        <v>28.963698519475006</v>
      </c>
      <c r="L100" s="19">
        <f t="shared" si="21"/>
        <v>1</v>
      </c>
      <c r="M100" s="18">
        <f t="shared" si="25"/>
        <v>28.963698519475006</v>
      </c>
      <c r="N100" s="85">
        <f t="shared" si="22"/>
        <v>36515</v>
      </c>
      <c r="O100" s="20">
        <f t="shared" si="23"/>
        <v>0.9942236950630416</v>
      </c>
      <c r="P100" s="29"/>
      <c r="Q100" s="43"/>
      <c r="R100" s="44"/>
      <c r="S100" s="45"/>
      <c r="W100" s="44"/>
      <c r="X100" s="43"/>
      <c r="Y100" s="31">
        <f t="shared" si="26"/>
        <v>98</v>
      </c>
      <c r="Z100" s="46"/>
      <c r="AA100" s="46"/>
      <c r="AB100" s="46"/>
      <c r="AC100" s="46"/>
      <c r="AD100" s="89">
        <f>AVERAGE(INDEX($E$3:$E$1000,$Y100-DATA!$I$1+1):$E100)</f>
        <v>30.057333333333336</v>
      </c>
      <c r="AE100" s="89">
        <f>STDEVP(INDEX($E$3:$E$1000,$Y100-DATA!$I$1+1):$E100)</f>
        <v>0.6533959153700474</v>
      </c>
      <c r="AF100" s="89">
        <f>AD100-MACD!$AB$5*AE100</f>
        <v>28.75054150259324</v>
      </c>
      <c r="AG100" s="89">
        <f>AD100+MACD!$AB$5*AE100</f>
        <v>31.36412516407343</v>
      </c>
      <c r="AH100" s="46"/>
      <c r="AI100" s="44"/>
      <c r="AJ100" s="46"/>
      <c r="AK100" s="46"/>
      <c r="AL100" s="46"/>
      <c r="AM100" s="46"/>
      <c r="AN100" s="46"/>
    </row>
    <row r="101" spans="1:40" ht="12.75">
      <c r="A101" s="16">
        <f>DATA!C107</f>
        <v>36516</v>
      </c>
      <c r="B101" s="53">
        <f>DATA!D107</f>
        <v>30.95</v>
      </c>
      <c r="C101" s="53">
        <f>DATA!E107</f>
        <v>31.29</v>
      </c>
      <c r="D101" s="53">
        <f>DATA!F107</f>
        <v>30.91</v>
      </c>
      <c r="E101" s="53">
        <f>DATA!G107</f>
        <v>31.1</v>
      </c>
      <c r="F101" s="55">
        <f>DATA!H107</f>
        <v>15449100</v>
      </c>
      <c r="G101" s="19">
        <f t="shared" si="18"/>
        <v>30.066691527439186</v>
      </c>
      <c r="H101" s="19">
        <f t="shared" si="19"/>
        <v>1</v>
      </c>
      <c r="I101" s="18">
        <f t="shared" si="24"/>
        <v>30.066691527439186</v>
      </c>
      <c r="J101" s="18"/>
      <c r="K101" s="19">
        <f t="shared" si="20"/>
        <v>29.047475048123044</v>
      </c>
      <c r="L101" s="19">
        <f t="shared" si="21"/>
        <v>1</v>
      </c>
      <c r="M101" s="18">
        <f t="shared" si="25"/>
        <v>29.047475048123044</v>
      </c>
      <c r="N101" s="85">
        <f t="shared" si="22"/>
        <v>36516</v>
      </c>
      <c r="O101" s="20">
        <f t="shared" si="23"/>
        <v>1.0192164793161425</v>
      </c>
      <c r="P101" s="29"/>
      <c r="Q101" s="43"/>
      <c r="R101" s="44"/>
      <c r="S101" s="45"/>
      <c r="W101" s="44"/>
      <c r="X101" s="43"/>
      <c r="Y101" s="31">
        <f t="shared" si="26"/>
        <v>99</v>
      </c>
      <c r="Z101" s="46"/>
      <c r="AA101" s="46"/>
      <c r="AB101" s="46"/>
      <c r="AC101" s="46"/>
      <c r="AD101" s="89">
        <f>AVERAGE(INDEX($E$3:$E$1000,$Y101-DATA!$I$1+1):$E101)</f>
        <v>30.165333333333333</v>
      </c>
      <c r="AE101" s="89">
        <f>STDEVP(INDEX($E$3:$E$1000,$Y101-DATA!$I$1+1):$E101)</f>
        <v>0.6822889580099182</v>
      </c>
      <c r="AF101" s="89">
        <f>AD101-MACD!$AB$5*AE101</f>
        <v>28.800755417313496</v>
      </c>
      <c r="AG101" s="89">
        <f>AD101+MACD!$AB$5*AE101</f>
        <v>31.52991124935317</v>
      </c>
      <c r="AH101" s="46"/>
      <c r="AI101" s="44"/>
      <c r="AJ101" s="46"/>
      <c r="AK101" s="46"/>
      <c r="AL101" s="46"/>
      <c r="AM101" s="46"/>
      <c r="AN101" s="46"/>
    </row>
    <row r="102" spans="1:40" ht="12.75">
      <c r="A102" s="16">
        <f>DATA!C108</f>
        <v>36517</v>
      </c>
      <c r="B102" s="53">
        <f>DATA!D108</f>
        <v>31.05</v>
      </c>
      <c r="C102" s="53">
        <f>DATA!E108</f>
        <v>31.06</v>
      </c>
      <c r="D102" s="53">
        <f>DATA!F108</f>
        <v>30.79</v>
      </c>
      <c r="E102" s="53">
        <f>DATA!G108</f>
        <v>30.9</v>
      </c>
      <c r="F102" s="55">
        <f>DATA!H108</f>
        <v>5805500</v>
      </c>
      <c r="G102" s="19">
        <f t="shared" si="18"/>
        <v>30.146054239111646</v>
      </c>
      <c r="H102" s="19">
        <f t="shared" si="19"/>
        <v>1</v>
      </c>
      <c r="I102" s="18">
        <f t="shared" si="24"/>
        <v>30.146054239111646</v>
      </c>
      <c r="J102" s="18"/>
      <c r="K102" s="19">
        <f t="shared" si="20"/>
        <v>29.120123085451553</v>
      </c>
      <c r="L102" s="19">
        <f t="shared" si="21"/>
        <v>1</v>
      </c>
      <c r="M102" s="18">
        <f t="shared" si="25"/>
        <v>29.120123085451553</v>
      </c>
      <c r="N102" s="85">
        <f t="shared" si="22"/>
        <v>36517</v>
      </c>
      <c r="O102" s="20">
        <f t="shared" si="23"/>
        <v>1.0259311536600926</v>
      </c>
      <c r="P102" s="29"/>
      <c r="Q102" s="43"/>
      <c r="R102" s="44"/>
      <c r="S102" s="45"/>
      <c r="W102" s="44"/>
      <c r="X102" s="43"/>
      <c r="Y102" s="31">
        <f t="shared" si="26"/>
        <v>100</v>
      </c>
      <c r="Z102" s="46"/>
      <c r="AA102" s="46"/>
      <c r="AB102" s="46"/>
      <c r="AC102" s="46"/>
      <c r="AD102" s="89">
        <f>AVERAGE(INDEX($E$3:$E$1000,$Y102-DATA!$I$1+1):$E102)</f>
        <v>30.257333333333335</v>
      </c>
      <c r="AE102" s="89">
        <f>STDEVP(INDEX($E$3:$E$1000,$Y102-DATA!$I$1+1):$E102)</f>
        <v>0.6821091473428472</v>
      </c>
      <c r="AF102" s="89">
        <f>AD102-MACD!$AB$5*AE102</f>
        <v>28.89311503864764</v>
      </c>
      <c r="AG102" s="89">
        <f>AD102+MACD!$AB$5*AE102</f>
        <v>31.62155162801903</v>
      </c>
      <c r="AH102" s="46"/>
      <c r="AI102" s="44"/>
      <c r="AJ102" s="46"/>
      <c r="AK102" s="46"/>
      <c r="AL102" s="46"/>
      <c r="AM102" s="46"/>
      <c r="AN102" s="46"/>
    </row>
    <row r="103" spans="1:40" ht="12.75">
      <c r="A103" s="16">
        <f>DATA!C109</f>
        <v>36519</v>
      </c>
      <c r="B103" s="53">
        <f>DATA!D109</f>
        <v>30.89</v>
      </c>
      <c r="C103" s="53">
        <f>DATA!E109</f>
        <v>30.97</v>
      </c>
      <c r="D103" s="53">
        <f>DATA!F109</f>
        <v>30.7</v>
      </c>
      <c r="E103" s="53">
        <f>DATA!G109</f>
        <v>30.72</v>
      </c>
      <c r="F103" s="55">
        <f>DATA!H109</f>
        <v>5089000</v>
      </c>
      <c r="G103" s="19">
        <f t="shared" si="18"/>
        <v>30.20071574014863</v>
      </c>
      <c r="H103" s="19">
        <f t="shared" si="19"/>
        <v>1</v>
      </c>
      <c r="I103" s="18">
        <f t="shared" si="24"/>
        <v>30.20071574014863</v>
      </c>
      <c r="J103" s="18"/>
      <c r="K103" s="19">
        <f t="shared" si="20"/>
        <v>29.182863356610316</v>
      </c>
      <c r="L103" s="19">
        <f t="shared" si="21"/>
        <v>1</v>
      </c>
      <c r="M103" s="18">
        <f t="shared" si="25"/>
        <v>29.182863356610316</v>
      </c>
      <c r="N103" s="85">
        <f t="shared" si="22"/>
        <v>36519</v>
      </c>
      <c r="O103" s="20">
        <f t="shared" si="23"/>
        <v>1.0178523835383153</v>
      </c>
      <c r="P103" s="29"/>
      <c r="Q103" s="43"/>
      <c r="R103" s="44"/>
      <c r="S103" s="45"/>
      <c r="W103" s="44"/>
      <c r="X103" s="43"/>
      <c r="Y103" s="31">
        <f t="shared" si="26"/>
        <v>101</v>
      </c>
      <c r="Z103" s="46"/>
      <c r="AA103" s="46"/>
      <c r="AB103" s="46"/>
      <c r="AC103" s="46"/>
      <c r="AD103" s="89">
        <f>AVERAGE(INDEX($E$3:$E$1000,$Y103-DATA!$I$1+1):$E103)</f>
        <v>30.362</v>
      </c>
      <c r="AE103" s="89">
        <f>STDEVP(INDEX($E$3:$E$1000,$Y103-DATA!$I$1+1):$E103)</f>
        <v>0.6219667729604831</v>
      </c>
      <c r="AF103" s="89">
        <f>AD103-MACD!$AB$5*AE103</f>
        <v>29.11806645407903</v>
      </c>
      <c r="AG103" s="89">
        <f>AD103+MACD!$AB$5*AE103</f>
        <v>31.605933545920966</v>
      </c>
      <c r="AH103" s="46"/>
      <c r="AI103" s="44"/>
      <c r="AJ103" s="46"/>
      <c r="AK103" s="46"/>
      <c r="AL103" s="46"/>
      <c r="AM103" s="46"/>
      <c r="AN103" s="46"/>
    </row>
    <row r="104" spans="1:40" ht="12.75">
      <c r="A104" s="16">
        <f>DATA!C110</f>
        <v>36522</v>
      </c>
      <c r="B104" s="53">
        <f>DATA!D110</f>
        <v>30.7</v>
      </c>
      <c r="C104" s="53">
        <f>DATA!E110</f>
        <v>30.83</v>
      </c>
      <c r="D104" s="53">
        <f>DATA!F110</f>
        <v>30.52</v>
      </c>
      <c r="E104" s="53">
        <f>DATA!G110</f>
        <v>30.83</v>
      </c>
      <c r="F104" s="55">
        <f>DATA!H110</f>
        <v>16634500</v>
      </c>
      <c r="G104" s="19">
        <f t="shared" si="18"/>
        <v>30.26064757442019</v>
      </c>
      <c r="H104" s="19">
        <f t="shared" si="19"/>
        <v>1</v>
      </c>
      <c r="I104" s="18">
        <f t="shared" si="24"/>
        <v>30.26064757442019</v>
      </c>
      <c r="J104" s="18"/>
      <c r="K104" s="19">
        <f t="shared" si="20"/>
        <v>29.247456950468735</v>
      </c>
      <c r="L104" s="19">
        <f t="shared" si="21"/>
        <v>1</v>
      </c>
      <c r="M104" s="18">
        <f t="shared" si="25"/>
        <v>29.247456950468735</v>
      </c>
      <c r="N104" s="85">
        <f t="shared" si="22"/>
        <v>36522</v>
      </c>
      <c r="O104" s="20">
        <f t="shared" si="23"/>
        <v>1.0131906239514556</v>
      </c>
      <c r="P104" s="29"/>
      <c r="Q104" s="43"/>
      <c r="R104" s="44"/>
      <c r="S104" s="45"/>
      <c r="W104" s="44"/>
      <c r="X104" s="43"/>
      <c r="Y104" s="31">
        <f t="shared" si="26"/>
        <v>102</v>
      </c>
      <c r="Z104" s="46"/>
      <c r="AA104" s="46"/>
      <c r="AB104" s="46"/>
      <c r="AC104" s="46"/>
      <c r="AD104" s="89">
        <f>AVERAGE(INDEX($E$3:$E$1000,$Y104-DATA!$I$1+1):$E104)</f>
        <v>30.477333333333334</v>
      </c>
      <c r="AE104" s="89">
        <f>STDEVP(INDEX($E$3:$E$1000,$Y104-DATA!$I$1+1):$E104)</f>
        <v>0.5310049173238346</v>
      </c>
      <c r="AF104" s="89">
        <f>AD104-MACD!$AB$5*AE104</f>
        <v>29.415323498685666</v>
      </c>
      <c r="AG104" s="89">
        <f>AD104+MACD!$AB$5*AE104</f>
        <v>31.539343167981002</v>
      </c>
      <c r="AH104" s="46"/>
      <c r="AI104" s="44"/>
      <c r="AJ104" s="46"/>
      <c r="AK104" s="46"/>
      <c r="AL104" s="46"/>
      <c r="AM104" s="46"/>
      <c r="AN104" s="46"/>
    </row>
    <row r="105" spans="1:40" ht="12.75">
      <c r="A105" s="16">
        <f>DATA!C111</f>
        <v>36523</v>
      </c>
      <c r="B105" s="53">
        <f>DATA!D111</f>
        <v>30.83</v>
      </c>
      <c r="C105" s="53">
        <f>DATA!E111</f>
        <v>30.86</v>
      </c>
      <c r="D105" s="53">
        <f>DATA!F111</f>
        <v>30.58</v>
      </c>
      <c r="E105" s="53">
        <f>DATA!G111</f>
        <v>30.72</v>
      </c>
      <c r="F105" s="55">
        <f>DATA!H111</f>
        <v>14046300</v>
      </c>
      <c r="G105" s="19">
        <f t="shared" si="18"/>
        <v>30.30439542447541</v>
      </c>
      <c r="H105" s="19">
        <f t="shared" si="19"/>
        <v>1</v>
      </c>
      <c r="I105" s="18">
        <f t="shared" si="24"/>
        <v>30.30439542447541</v>
      </c>
      <c r="J105" s="18"/>
      <c r="K105" s="19">
        <f t="shared" si="20"/>
        <v>29.305203736724863</v>
      </c>
      <c r="L105" s="19">
        <f t="shared" si="21"/>
        <v>1</v>
      </c>
      <c r="M105" s="18">
        <f t="shared" si="25"/>
        <v>29.305203736724863</v>
      </c>
      <c r="N105" s="85">
        <f t="shared" si="22"/>
        <v>36523</v>
      </c>
      <c r="O105" s="20">
        <f t="shared" si="23"/>
        <v>0.999191687750546</v>
      </c>
      <c r="P105" s="29"/>
      <c r="Q105" s="43"/>
      <c r="R105" s="44"/>
      <c r="S105" s="45"/>
      <c r="W105" s="44"/>
      <c r="X105" s="43"/>
      <c r="Y105" s="31">
        <f t="shared" si="26"/>
        <v>103</v>
      </c>
      <c r="Z105" s="46"/>
      <c r="AA105" s="46"/>
      <c r="AB105" s="46"/>
      <c r="AC105" s="46"/>
      <c r="AD105" s="89">
        <f>AVERAGE(INDEX($E$3:$E$1000,$Y105-DATA!$I$1+1):$E105)</f>
        <v>30.567333333333334</v>
      </c>
      <c r="AE105" s="89">
        <f>STDEVP(INDEX($E$3:$E$1000,$Y105-DATA!$I$1+1):$E105)</f>
        <v>0.4427710720249407</v>
      </c>
      <c r="AF105" s="89">
        <f>AD105-MACD!$AB$5*AE105</f>
        <v>29.68179118928345</v>
      </c>
      <c r="AG105" s="89">
        <f>AD105+MACD!$AB$5*AE105</f>
        <v>31.452875477383216</v>
      </c>
      <c r="AH105" s="46"/>
      <c r="AI105" s="44"/>
      <c r="AJ105" s="46"/>
      <c r="AK105" s="46"/>
      <c r="AL105" s="46"/>
      <c r="AM105" s="46"/>
      <c r="AN105" s="46"/>
    </row>
    <row r="106" spans="1:40" ht="12.75">
      <c r="A106" s="16">
        <f>DATA!C112</f>
        <v>36524</v>
      </c>
      <c r="B106" s="53">
        <f>DATA!D112</f>
        <v>30.63</v>
      </c>
      <c r="C106" s="53">
        <f>DATA!E112</f>
        <v>30.98</v>
      </c>
      <c r="D106" s="53">
        <f>DATA!F112</f>
        <v>30.58</v>
      </c>
      <c r="E106" s="53">
        <f>DATA!G112</f>
        <v>30.98</v>
      </c>
      <c r="F106" s="55">
        <f>DATA!H112</f>
        <v>16831900</v>
      </c>
      <c r="G106" s="19">
        <f t="shared" si="18"/>
        <v>30.368738717382513</v>
      </c>
      <c r="H106" s="19">
        <f t="shared" si="19"/>
        <v>1</v>
      </c>
      <c r="I106" s="18">
        <f t="shared" si="24"/>
        <v>30.368738717382513</v>
      </c>
      <c r="J106" s="18"/>
      <c r="K106" s="19">
        <f t="shared" si="20"/>
        <v>29.370882021559183</v>
      </c>
      <c r="L106" s="19">
        <f t="shared" si="21"/>
        <v>1</v>
      </c>
      <c r="M106" s="18">
        <f t="shared" si="25"/>
        <v>29.370882021559183</v>
      </c>
      <c r="N106" s="85">
        <f t="shared" si="22"/>
        <v>36524</v>
      </c>
      <c r="O106" s="20">
        <f t="shared" si="23"/>
        <v>0.9978566958233301</v>
      </c>
      <c r="P106" s="29"/>
      <c r="Q106" s="43"/>
      <c r="R106" s="44"/>
      <c r="S106" s="45"/>
      <c r="W106" s="44"/>
      <c r="X106" s="43"/>
      <c r="Y106" s="31">
        <f t="shared" si="26"/>
        <v>104</v>
      </c>
      <c r="Z106" s="46"/>
      <c r="AA106" s="46"/>
      <c r="AB106" s="46"/>
      <c r="AC106" s="46"/>
      <c r="AD106" s="89">
        <f>AVERAGE(INDEX($E$3:$E$1000,$Y106-DATA!$I$1+1):$E106)</f>
        <v>30.661999999999995</v>
      </c>
      <c r="AE106" s="89">
        <f>STDEVP(INDEX($E$3:$E$1000,$Y106-DATA!$I$1+1):$E106)</f>
        <v>0.36164807939981064</v>
      </c>
      <c r="AF106" s="89">
        <f>AD106-MACD!$AB$5*AE106</f>
        <v>29.938703841200375</v>
      </c>
      <c r="AG106" s="89">
        <f>AD106+MACD!$AB$5*AE106</f>
        <v>31.385296158799616</v>
      </c>
      <c r="AH106" s="46"/>
      <c r="AI106" s="44"/>
      <c r="AJ106" s="46"/>
      <c r="AK106" s="46"/>
      <c r="AL106" s="46"/>
      <c r="AM106" s="46"/>
      <c r="AN106" s="46"/>
    </row>
    <row r="107" spans="1:40" ht="12.75">
      <c r="A107" s="16">
        <f>DATA!C113</f>
        <v>36526</v>
      </c>
      <c r="B107" s="53">
        <f>DATA!D113</f>
        <v>31</v>
      </c>
      <c r="C107" s="53">
        <f>DATA!E113</f>
        <v>31.58</v>
      </c>
      <c r="D107" s="53">
        <f>DATA!F113</f>
        <v>30.92</v>
      </c>
      <c r="E107" s="53">
        <f>DATA!G113</f>
        <v>31.12</v>
      </c>
      <c r="F107" s="55">
        <f>DATA!H113</f>
        <v>18338500</v>
      </c>
      <c r="G107" s="19">
        <f t="shared" si="18"/>
        <v>30.44028741096513</v>
      </c>
      <c r="H107" s="19">
        <f t="shared" si="19"/>
        <v>1</v>
      </c>
      <c r="I107" s="18">
        <f t="shared" si="24"/>
        <v>30.44028741096513</v>
      </c>
      <c r="J107" s="18"/>
      <c r="K107" s="19">
        <f t="shared" si="20"/>
        <v>29.43947488345882</v>
      </c>
      <c r="L107" s="19">
        <f t="shared" si="21"/>
        <v>1</v>
      </c>
      <c r="M107" s="18">
        <f t="shared" si="25"/>
        <v>29.43947488345882</v>
      </c>
      <c r="N107" s="85">
        <f t="shared" si="22"/>
        <v>36526</v>
      </c>
      <c r="O107" s="20">
        <f t="shared" si="23"/>
        <v>1.0008125275063087</v>
      </c>
      <c r="P107" s="29"/>
      <c r="Q107" s="43"/>
      <c r="R107" s="44"/>
      <c r="S107" s="45"/>
      <c r="W107" s="44"/>
      <c r="X107" s="43"/>
      <c r="Y107" s="31">
        <f t="shared" si="26"/>
        <v>105</v>
      </c>
      <c r="Z107" s="46"/>
      <c r="AA107" s="46"/>
      <c r="AB107" s="46"/>
      <c r="AC107" s="46"/>
      <c r="AD107" s="89">
        <f>AVERAGE(INDEX($E$3:$E$1000,$Y107-DATA!$I$1+1):$E107)</f>
        <v>30.75533333333333</v>
      </c>
      <c r="AE107" s="89">
        <f>STDEVP(INDEX($E$3:$E$1000,$Y107-DATA!$I$1+1):$E107)</f>
        <v>0.277317307229606</v>
      </c>
      <c r="AF107" s="89">
        <f>AD107-MACD!$AB$5*AE107</f>
        <v>30.20069871887412</v>
      </c>
      <c r="AG107" s="89">
        <f>AD107+MACD!$AB$5*AE107</f>
        <v>31.30996794779254</v>
      </c>
      <c r="AH107" s="46"/>
      <c r="AI107" s="44"/>
      <c r="AJ107" s="46"/>
      <c r="AK107" s="46"/>
      <c r="AL107" s="46"/>
      <c r="AM107" s="46"/>
      <c r="AN107" s="46"/>
    </row>
    <row r="108" spans="1:40" ht="12.75">
      <c r="A108" s="16">
        <f>DATA!C114</f>
        <v>36529</v>
      </c>
      <c r="B108" s="53">
        <f>DATA!D114</f>
        <v>31.24</v>
      </c>
      <c r="C108" s="53">
        <f>DATA!E114</f>
        <v>31.58</v>
      </c>
      <c r="D108" s="53">
        <f>DATA!F114</f>
        <v>31.11</v>
      </c>
      <c r="E108" s="53">
        <f>DATA!G114</f>
        <v>31.58</v>
      </c>
      <c r="F108" s="55">
        <f>DATA!H114</f>
        <v>19598900</v>
      </c>
      <c r="G108" s="19">
        <f t="shared" si="18"/>
        <v>30.54883146706369</v>
      </c>
      <c r="H108" s="19">
        <f t="shared" si="19"/>
        <v>1</v>
      </c>
      <c r="I108" s="18">
        <f t="shared" si="24"/>
        <v>30.54883146706369</v>
      </c>
      <c r="J108" s="18"/>
      <c r="K108" s="19">
        <f t="shared" si="20"/>
        <v>29.523417044891808</v>
      </c>
      <c r="L108" s="19">
        <f t="shared" si="21"/>
        <v>1</v>
      </c>
      <c r="M108" s="18">
        <f t="shared" si="25"/>
        <v>29.523417044891808</v>
      </c>
      <c r="N108" s="85">
        <f t="shared" si="22"/>
        <v>36529</v>
      </c>
      <c r="O108" s="20">
        <f t="shared" si="23"/>
        <v>1.025414422171881</v>
      </c>
      <c r="P108" s="29"/>
      <c r="Q108" s="43"/>
      <c r="R108" s="44"/>
      <c r="S108" s="45"/>
      <c r="W108" s="44"/>
      <c r="X108" s="43"/>
      <c r="Y108" s="31">
        <f t="shared" si="26"/>
        <v>106</v>
      </c>
      <c r="Z108" s="46"/>
      <c r="AA108" s="46"/>
      <c r="AB108" s="46"/>
      <c r="AC108" s="46"/>
      <c r="AD108" s="89">
        <f>AVERAGE(INDEX($E$3:$E$1000,$Y108-DATA!$I$1+1):$E108)</f>
        <v>30.833999999999996</v>
      </c>
      <c r="AE108" s="89">
        <f>STDEVP(INDEX($E$3:$E$1000,$Y108-DATA!$I$1+1):$E108)</f>
        <v>0.32808129073964093</v>
      </c>
      <c r="AF108" s="89">
        <f>AD108-MACD!$AB$5*AE108</f>
        <v>30.177837418520713</v>
      </c>
      <c r="AG108" s="89">
        <f>AD108+MACD!$AB$5*AE108</f>
        <v>31.49016258147928</v>
      </c>
      <c r="AH108" s="46"/>
      <c r="AI108" s="44"/>
      <c r="AJ108" s="46"/>
      <c r="AK108" s="46"/>
      <c r="AL108" s="46"/>
      <c r="AM108" s="46"/>
      <c r="AN108" s="46"/>
    </row>
    <row r="109" spans="1:40" ht="12.75">
      <c r="A109" s="16">
        <f>DATA!C115</f>
        <v>36530</v>
      </c>
      <c r="B109" s="53">
        <f>DATA!D115</f>
        <v>31.42</v>
      </c>
      <c r="C109" s="53">
        <f>DATA!E115</f>
        <v>31.53</v>
      </c>
      <c r="D109" s="53">
        <f>DATA!F115</f>
        <v>31.2</v>
      </c>
      <c r="E109" s="53">
        <f>DATA!G115</f>
        <v>31.37</v>
      </c>
      <c r="F109" s="55">
        <f>DATA!H115</f>
        <v>16464000</v>
      </c>
      <c r="G109" s="19">
        <f t="shared" si="18"/>
        <v>30.627037994010006</v>
      </c>
      <c r="H109" s="19">
        <f t="shared" si="19"/>
        <v>1</v>
      </c>
      <c r="I109" s="18">
        <f t="shared" si="24"/>
        <v>30.627037994010006</v>
      </c>
      <c r="J109" s="18"/>
      <c r="K109" s="19">
        <f t="shared" si="20"/>
        <v>29.595832062739188</v>
      </c>
      <c r="L109" s="19">
        <f t="shared" si="21"/>
        <v>1</v>
      </c>
      <c r="M109" s="18">
        <f t="shared" si="25"/>
        <v>29.595832062739188</v>
      </c>
      <c r="N109" s="85">
        <f t="shared" si="22"/>
        <v>36530</v>
      </c>
      <c r="O109" s="20">
        <f t="shared" si="23"/>
        <v>1.0312059312708186</v>
      </c>
      <c r="P109" s="29"/>
      <c r="Q109" s="43"/>
      <c r="R109" s="44"/>
      <c r="S109" s="45"/>
      <c r="W109" s="44"/>
      <c r="X109" s="43"/>
      <c r="Y109" s="31">
        <f t="shared" si="26"/>
        <v>107</v>
      </c>
      <c r="Z109" s="46"/>
      <c r="AA109" s="46"/>
      <c r="AB109" s="46"/>
      <c r="AC109" s="46"/>
      <c r="AD109" s="89">
        <f>AVERAGE(INDEX($E$3:$E$1000,$Y109-DATA!$I$1+1):$E109)</f>
        <v>30.917999999999996</v>
      </c>
      <c r="AE109" s="89">
        <f>STDEVP(INDEX($E$3:$E$1000,$Y109-DATA!$I$1+1):$E109)</f>
        <v>0.29118608025397646</v>
      </c>
      <c r="AF109" s="89">
        <f>AD109-MACD!$AB$5*AE109</f>
        <v>30.335627839492044</v>
      </c>
      <c r="AG109" s="89">
        <f>AD109+MACD!$AB$5*AE109</f>
        <v>31.500372160507947</v>
      </c>
      <c r="AH109" s="46"/>
      <c r="AI109" s="44"/>
      <c r="AJ109" s="46"/>
      <c r="AK109" s="46"/>
      <c r="AL109" s="46"/>
      <c r="AM109" s="46"/>
      <c r="AN109" s="46"/>
    </row>
    <row r="110" spans="1:40" ht="12.75">
      <c r="A110" s="16">
        <f>DATA!C116</f>
        <v>36531</v>
      </c>
      <c r="B110" s="53">
        <f>DATA!D116</f>
        <v>31.35</v>
      </c>
      <c r="C110" s="53">
        <f>DATA!E116</f>
        <v>31.68</v>
      </c>
      <c r="D110" s="53">
        <f>DATA!F116</f>
        <v>31.16</v>
      </c>
      <c r="E110" s="53">
        <f>DATA!G116</f>
        <v>31.68</v>
      </c>
      <c r="F110" s="55">
        <f>DATA!H116</f>
        <v>18573600</v>
      </c>
      <c r="G110" s="19">
        <f t="shared" si="18"/>
        <v>30.727320089818576</v>
      </c>
      <c r="H110" s="19">
        <f t="shared" si="19"/>
        <v>1</v>
      </c>
      <c r="I110" s="18">
        <f t="shared" si="24"/>
        <v>30.727320089818576</v>
      </c>
      <c r="J110" s="18"/>
      <c r="K110" s="19">
        <f t="shared" si="20"/>
        <v>29.6775641387102</v>
      </c>
      <c r="L110" s="19">
        <f t="shared" si="21"/>
        <v>1</v>
      </c>
      <c r="M110" s="18">
        <f t="shared" si="25"/>
        <v>29.6775641387102</v>
      </c>
      <c r="N110" s="85">
        <f t="shared" si="22"/>
        <v>36531</v>
      </c>
      <c r="O110" s="20">
        <f t="shared" si="23"/>
        <v>1.0497559511083772</v>
      </c>
      <c r="P110" s="29"/>
      <c r="Q110" s="43"/>
      <c r="R110" s="44"/>
      <c r="S110" s="45"/>
      <c r="W110" s="44"/>
      <c r="X110" s="43"/>
      <c r="Y110" s="31">
        <f t="shared" si="26"/>
        <v>108</v>
      </c>
      <c r="Z110" s="46"/>
      <c r="AA110" s="46"/>
      <c r="AB110" s="46"/>
      <c r="AC110" s="46"/>
      <c r="AD110" s="89">
        <f>AVERAGE(INDEX($E$3:$E$1000,$Y110-DATA!$I$1+1):$E110)</f>
        <v>31.008</v>
      </c>
      <c r="AE110" s="89">
        <f>STDEVP(INDEX($E$3:$E$1000,$Y110-DATA!$I$1+1):$E110)</f>
        <v>0.30389033109543206</v>
      </c>
      <c r="AF110" s="89">
        <f>AD110-MACD!$AB$5*AE110</f>
        <v>30.400219337809133</v>
      </c>
      <c r="AG110" s="89">
        <f>AD110+MACD!$AB$5*AE110</f>
        <v>31.615780662190865</v>
      </c>
      <c r="AH110" s="46"/>
      <c r="AI110" s="44"/>
      <c r="AJ110" s="46"/>
      <c r="AK110" s="46"/>
      <c r="AL110" s="46"/>
      <c r="AM110" s="46"/>
      <c r="AN110" s="46"/>
    </row>
    <row r="111" spans="1:40" ht="12.75">
      <c r="A111" s="16">
        <f>DATA!C117</f>
        <v>36532</v>
      </c>
      <c r="B111" s="53">
        <f>DATA!D117</f>
        <v>31.86</v>
      </c>
      <c r="C111" s="53">
        <f>DATA!E117</f>
        <v>32.25</v>
      </c>
      <c r="D111" s="53">
        <f>DATA!F117</f>
        <v>31.67</v>
      </c>
      <c r="E111" s="53">
        <f>DATA!G117</f>
        <v>32.25</v>
      </c>
      <c r="F111" s="55">
        <f>DATA!H117</f>
        <v>27010800</v>
      </c>
      <c r="G111" s="19">
        <f t="shared" si="18"/>
        <v>30.872337224121566</v>
      </c>
      <c r="H111" s="19">
        <f t="shared" si="19"/>
        <v>1</v>
      </c>
      <c r="I111" s="18">
        <f t="shared" si="24"/>
        <v>30.872337224121566</v>
      </c>
      <c r="J111" s="18"/>
      <c r="K111" s="19">
        <f t="shared" si="20"/>
        <v>29.778443976407836</v>
      </c>
      <c r="L111" s="19">
        <f t="shared" si="21"/>
        <v>1</v>
      </c>
      <c r="M111" s="18">
        <f t="shared" si="25"/>
        <v>29.778443976407836</v>
      </c>
      <c r="N111" s="85">
        <f t="shared" si="22"/>
        <v>36532</v>
      </c>
      <c r="O111" s="20">
        <f t="shared" si="23"/>
        <v>1.09389324771373</v>
      </c>
      <c r="P111" s="29"/>
      <c r="Q111" s="43"/>
      <c r="R111" s="44"/>
      <c r="S111" s="45"/>
      <c r="W111" s="44"/>
      <c r="X111" s="43"/>
      <c r="Y111" s="31">
        <f t="shared" si="26"/>
        <v>109</v>
      </c>
      <c r="Z111" s="46"/>
      <c r="AA111" s="46"/>
      <c r="AB111" s="46"/>
      <c r="AC111" s="46"/>
      <c r="AD111" s="89">
        <f>AVERAGE(INDEX($E$3:$E$1000,$Y111-DATA!$I$1+1):$E111)</f>
        <v>31.11466666666667</v>
      </c>
      <c r="AE111" s="89">
        <f>STDEVP(INDEX($E$3:$E$1000,$Y111-DATA!$I$1+1):$E111)</f>
        <v>0.41864649632914014</v>
      </c>
      <c r="AF111" s="89">
        <f>AD111-MACD!$AB$5*AE111</f>
        <v>30.277373674008388</v>
      </c>
      <c r="AG111" s="89">
        <f>AD111+MACD!$AB$5*AE111</f>
        <v>31.95195965932495</v>
      </c>
      <c r="AH111" s="46"/>
      <c r="AI111" s="44"/>
      <c r="AJ111" s="46"/>
      <c r="AK111" s="46"/>
      <c r="AL111" s="46"/>
      <c r="AM111" s="46"/>
      <c r="AN111" s="46"/>
    </row>
    <row r="112" spans="1:40" ht="12.75">
      <c r="A112" s="16">
        <f>DATA!C118</f>
        <v>36533</v>
      </c>
      <c r="B112" s="53">
        <f>DATA!D118</f>
        <v>31.65</v>
      </c>
      <c r="C112" s="53">
        <f>DATA!E118</f>
        <v>32.19</v>
      </c>
      <c r="D112" s="53">
        <f>DATA!F118</f>
        <v>31.65</v>
      </c>
      <c r="E112" s="53">
        <f>DATA!G118</f>
        <v>31.8</v>
      </c>
      <c r="F112" s="55">
        <f>DATA!H118</f>
        <v>24000200</v>
      </c>
      <c r="G112" s="19">
        <f t="shared" si="18"/>
        <v>30.96068605991951</v>
      </c>
      <c r="H112" s="19">
        <f t="shared" si="19"/>
        <v>1</v>
      </c>
      <c r="I112" s="18">
        <f t="shared" si="24"/>
        <v>30.96068605991951</v>
      </c>
      <c r="J112" s="18"/>
      <c r="K112" s="19">
        <f t="shared" si="20"/>
        <v>29.857720683215373</v>
      </c>
      <c r="L112" s="19">
        <f t="shared" si="21"/>
        <v>1</v>
      </c>
      <c r="M112" s="18">
        <f t="shared" si="25"/>
        <v>29.857720683215373</v>
      </c>
      <c r="N112" s="85">
        <f t="shared" si="22"/>
        <v>36533</v>
      </c>
      <c r="O112" s="20">
        <f t="shared" si="23"/>
        <v>1.1029653767041374</v>
      </c>
      <c r="P112" s="29"/>
      <c r="Q112" s="43"/>
      <c r="R112" s="44"/>
      <c r="S112" s="45"/>
      <c r="W112" s="44"/>
      <c r="X112" s="43"/>
      <c r="Y112" s="31">
        <f t="shared" si="26"/>
        <v>110</v>
      </c>
      <c r="Z112" s="46"/>
      <c r="AA112" s="46"/>
      <c r="AB112" s="46"/>
      <c r="AC112" s="46"/>
      <c r="AD112" s="89">
        <f>AVERAGE(INDEX($E$3:$E$1000,$Y112-DATA!$I$1+1):$E112)</f>
        <v>31.186</v>
      </c>
      <c r="AE112" s="89">
        <f>STDEVP(INDEX($E$3:$E$1000,$Y112-DATA!$I$1+1):$E112)</f>
        <v>0.4377487864058384</v>
      </c>
      <c r="AF112" s="89">
        <f>AD112-MACD!$AB$5*AE112</f>
        <v>30.31050242718832</v>
      </c>
      <c r="AG112" s="89">
        <f>AD112+MACD!$AB$5*AE112</f>
        <v>32.061497572811675</v>
      </c>
      <c r="AH112" s="46"/>
      <c r="AI112" s="44"/>
      <c r="AJ112" s="46"/>
      <c r="AK112" s="46"/>
      <c r="AL112" s="46"/>
      <c r="AM112" s="46"/>
      <c r="AN112" s="46"/>
    </row>
    <row r="113" spans="1:40" ht="12.75">
      <c r="A113" s="16">
        <f>DATA!C119</f>
        <v>36536</v>
      </c>
      <c r="B113" s="53">
        <f>DATA!D119</f>
        <v>31.95</v>
      </c>
      <c r="C113" s="53">
        <f>DATA!E119</f>
        <v>32.1</v>
      </c>
      <c r="D113" s="53">
        <f>DATA!F119</f>
        <v>31.92</v>
      </c>
      <c r="E113" s="53">
        <f>DATA!G119</f>
        <v>32.09</v>
      </c>
      <c r="F113" s="55">
        <f>DATA!H119</f>
        <v>18626300</v>
      </c>
      <c r="G113" s="19">
        <f t="shared" si="18"/>
        <v>31.068239768498604</v>
      </c>
      <c r="H113" s="19">
        <f t="shared" si="19"/>
        <v>1</v>
      </c>
      <c r="I113" s="18">
        <f t="shared" si="24"/>
        <v>31.068239768498604</v>
      </c>
      <c r="J113" s="18"/>
      <c r="K113" s="19">
        <f t="shared" si="20"/>
        <v>29.945261048579475</v>
      </c>
      <c r="L113" s="19">
        <f t="shared" si="21"/>
        <v>1</v>
      </c>
      <c r="M113" s="18">
        <f t="shared" si="25"/>
        <v>29.945261048579475</v>
      </c>
      <c r="N113" s="85">
        <f t="shared" si="22"/>
        <v>36536</v>
      </c>
      <c r="O113" s="20">
        <f t="shared" si="23"/>
        <v>1.1229787199191286</v>
      </c>
      <c r="P113" s="29"/>
      <c r="Q113" s="43"/>
      <c r="R113" s="44"/>
      <c r="S113" s="45"/>
      <c r="W113" s="44"/>
      <c r="X113" s="43"/>
      <c r="Y113" s="31">
        <f t="shared" si="26"/>
        <v>111</v>
      </c>
      <c r="Z113" s="46"/>
      <c r="AA113" s="46"/>
      <c r="AB113" s="46"/>
      <c r="AC113" s="46"/>
      <c r="AD113" s="89">
        <f>AVERAGE(INDEX($E$3:$E$1000,$Y113-DATA!$I$1+1):$E113)</f>
        <v>31.268666666666665</v>
      </c>
      <c r="AE113" s="89">
        <f>STDEVP(INDEX($E$3:$E$1000,$Y113-DATA!$I$1+1):$E113)</f>
        <v>0.4813988875029852</v>
      </c>
      <c r="AF113" s="89">
        <f>AD113-MACD!$AB$5*AE113</f>
        <v>30.305868891660694</v>
      </c>
      <c r="AG113" s="89">
        <f>AD113+MACD!$AB$5*AE113</f>
        <v>32.231464441672635</v>
      </c>
      <c r="AH113" s="46"/>
      <c r="AI113" s="44"/>
      <c r="AJ113" s="46"/>
      <c r="AK113" s="46"/>
      <c r="AL113" s="46"/>
      <c r="AM113" s="46"/>
      <c r="AN113" s="46"/>
    </row>
    <row r="114" spans="1:40" ht="12.75">
      <c r="A114" s="16">
        <f>DATA!C120</f>
        <v>36537</v>
      </c>
      <c r="B114" s="53">
        <f>DATA!D120</f>
        <v>32.01</v>
      </c>
      <c r="C114" s="53">
        <f>DATA!E120</f>
        <v>32.13</v>
      </c>
      <c r="D114" s="53">
        <f>DATA!F120</f>
        <v>31.36</v>
      </c>
      <c r="E114" s="53">
        <f>DATA!G120</f>
        <v>31.61</v>
      </c>
      <c r="F114" s="55">
        <f>DATA!H120</f>
        <v>26726300</v>
      </c>
      <c r="G114" s="19">
        <f t="shared" si="18"/>
        <v>31.119835981022547</v>
      </c>
      <c r="H114" s="19">
        <f t="shared" si="19"/>
        <v>1</v>
      </c>
      <c r="I114" s="18">
        <f t="shared" si="24"/>
        <v>31.119835981022547</v>
      </c>
      <c r="J114" s="18"/>
      <c r="K114" s="19">
        <f t="shared" si="20"/>
        <v>30.01054492902734</v>
      </c>
      <c r="L114" s="19">
        <f t="shared" si="21"/>
        <v>1</v>
      </c>
      <c r="M114" s="18">
        <f t="shared" si="25"/>
        <v>30.01054492902734</v>
      </c>
      <c r="N114" s="85">
        <f t="shared" si="22"/>
        <v>36537</v>
      </c>
      <c r="O114" s="20">
        <f t="shared" si="23"/>
        <v>1.109291051995207</v>
      </c>
      <c r="P114" s="29"/>
      <c r="Q114" s="43"/>
      <c r="R114" s="44"/>
      <c r="S114" s="45"/>
      <c r="W114" s="44"/>
      <c r="X114" s="43"/>
      <c r="Y114" s="31">
        <f t="shared" si="26"/>
        <v>112</v>
      </c>
      <c r="Z114" s="46"/>
      <c r="AA114" s="46"/>
      <c r="AB114" s="46"/>
      <c r="AC114" s="46"/>
      <c r="AD114" s="89">
        <f>AVERAGE(INDEX($E$3:$E$1000,$Y114-DATA!$I$1+1):$E114)</f>
        <v>31.316666666666666</v>
      </c>
      <c r="AE114" s="89">
        <f>STDEVP(INDEX($E$3:$E$1000,$Y114-DATA!$I$1+1):$E114)</f>
        <v>0.4771256531449297</v>
      </c>
      <c r="AF114" s="89">
        <f>AD114-MACD!$AB$5*AE114</f>
        <v>30.362415360376808</v>
      </c>
      <c r="AG114" s="89">
        <f>AD114+MACD!$AB$5*AE114</f>
        <v>32.270917972956525</v>
      </c>
      <c r="AH114" s="46"/>
      <c r="AI114" s="44"/>
      <c r="AJ114" s="46"/>
      <c r="AK114" s="46"/>
      <c r="AL114" s="46"/>
      <c r="AM114" s="46"/>
      <c r="AN114" s="46"/>
    </row>
    <row r="115" spans="1:40" ht="12.75">
      <c r="A115" s="16">
        <f>DATA!C121</f>
        <v>36538</v>
      </c>
      <c r="B115" s="53">
        <f>DATA!D121</f>
        <v>31.79</v>
      </c>
      <c r="C115" s="53">
        <f>DATA!E121</f>
        <v>32.04</v>
      </c>
      <c r="D115" s="53">
        <f>DATA!F121</f>
        <v>31.53</v>
      </c>
      <c r="E115" s="53">
        <f>DATA!G121</f>
        <v>32</v>
      </c>
      <c r="F115" s="55">
        <f>DATA!H121</f>
        <v>16448300</v>
      </c>
      <c r="G115" s="19">
        <f t="shared" si="18"/>
        <v>31.203661125687066</v>
      </c>
      <c r="H115" s="19">
        <f t="shared" si="19"/>
        <v>1</v>
      </c>
      <c r="I115" s="18">
        <f t="shared" si="24"/>
        <v>31.203661125687066</v>
      </c>
      <c r="J115" s="18"/>
      <c r="K115" s="19">
        <f t="shared" si="20"/>
        <v>30.088562774947835</v>
      </c>
      <c r="L115" s="19">
        <f t="shared" si="21"/>
        <v>1</v>
      </c>
      <c r="M115" s="18">
        <f t="shared" si="25"/>
        <v>30.088562774947835</v>
      </c>
      <c r="N115" s="85">
        <f t="shared" si="22"/>
        <v>36538</v>
      </c>
      <c r="O115" s="20">
        <f t="shared" si="23"/>
        <v>1.1150983507392311</v>
      </c>
      <c r="P115" s="29"/>
      <c r="Q115" s="43"/>
      <c r="R115" s="44"/>
      <c r="S115" s="45"/>
      <c r="W115" s="44"/>
      <c r="X115" s="43"/>
      <c r="Y115" s="31">
        <f t="shared" si="26"/>
        <v>113</v>
      </c>
      <c r="Z115" s="46"/>
      <c r="AA115" s="46"/>
      <c r="AB115" s="46"/>
      <c r="AC115" s="46"/>
      <c r="AD115" s="89">
        <f>AVERAGE(INDEX($E$3:$E$1000,$Y115-DATA!$I$1+1):$E115)</f>
        <v>31.383333333333333</v>
      </c>
      <c r="AE115" s="89">
        <f>STDEVP(INDEX($E$3:$E$1000,$Y115-DATA!$I$1+1):$E115)</f>
        <v>0.4976433350191438</v>
      </c>
      <c r="AF115" s="89">
        <f>AD115-MACD!$AB$5*AE115</f>
        <v>30.388046663295047</v>
      </c>
      <c r="AG115" s="89">
        <f>AD115+MACD!$AB$5*AE115</f>
        <v>32.37862000337162</v>
      </c>
      <c r="AH115" s="46"/>
      <c r="AI115" s="44"/>
      <c r="AJ115" s="46"/>
      <c r="AK115" s="46"/>
      <c r="AL115" s="46"/>
      <c r="AM115" s="46"/>
      <c r="AN115" s="46"/>
    </row>
    <row r="116" spans="1:40" ht="12.75">
      <c r="A116" s="16">
        <f>DATA!C122</f>
        <v>36539</v>
      </c>
      <c r="B116" s="53">
        <f>DATA!D122</f>
        <v>32.07</v>
      </c>
      <c r="C116" s="53">
        <f>DATA!E122</f>
        <v>32.15</v>
      </c>
      <c r="D116" s="53">
        <f>DATA!F122</f>
        <v>31.65</v>
      </c>
      <c r="E116" s="53">
        <f>DATA!G122</f>
        <v>32</v>
      </c>
      <c r="F116" s="55">
        <f>DATA!H122</f>
        <v>19820000</v>
      </c>
      <c r="G116" s="19">
        <f t="shared" si="18"/>
        <v>31.279502923240678</v>
      </c>
      <c r="H116" s="19">
        <f t="shared" si="19"/>
        <v>1</v>
      </c>
      <c r="I116" s="18">
        <f t="shared" si="24"/>
        <v>31.279502923240678</v>
      </c>
      <c r="J116" s="18"/>
      <c r="K116" s="19">
        <f t="shared" si="20"/>
        <v>30.1635210974989</v>
      </c>
      <c r="L116" s="19">
        <f t="shared" si="21"/>
        <v>1</v>
      </c>
      <c r="M116" s="18">
        <f t="shared" si="25"/>
        <v>30.1635210974989</v>
      </c>
      <c r="N116" s="85">
        <f t="shared" si="22"/>
        <v>36539</v>
      </c>
      <c r="O116" s="20">
        <f t="shared" si="23"/>
        <v>1.1159818257417768</v>
      </c>
      <c r="P116" s="29"/>
      <c r="Q116" s="43"/>
      <c r="R116" s="44"/>
      <c r="S116" s="45"/>
      <c r="W116" s="44"/>
      <c r="X116" s="43"/>
      <c r="Y116" s="31">
        <f t="shared" si="26"/>
        <v>114</v>
      </c>
      <c r="Z116" s="46"/>
      <c r="AA116" s="46"/>
      <c r="AB116" s="46"/>
      <c r="AC116" s="46"/>
      <c r="AD116" s="89">
        <f>AVERAGE(INDEX($E$3:$E$1000,$Y116-DATA!$I$1+1):$E116)</f>
        <v>31.44333333333333</v>
      </c>
      <c r="AE116" s="89">
        <f>STDEVP(INDEX($E$3:$E$1000,$Y116-DATA!$I$1+1):$E116)</f>
        <v>0.5138568758799628</v>
      </c>
      <c r="AF116" s="89">
        <f>AD116-MACD!$AB$5*AE116</f>
        <v>30.415619581573406</v>
      </c>
      <c r="AG116" s="89">
        <f>AD116+MACD!$AB$5*AE116</f>
        <v>32.471047085093254</v>
      </c>
      <c r="AH116" s="46"/>
      <c r="AI116" s="44"/>
      <c r="AJ116" s="46"/>
      <c r="AK116" s="46"/>
      <c r="AL116" s="46"/>
      <c r="AM116" s="46"/>
      <c r="AN116" s="46"/>
    </row>
    <row r="117" spans="1:40" ht="12.75">
      <c r="A117" s="16">
        <f>DATA!C123</f>
        <v>36540</v>
      </c>
      <c r="B117" s="53">
        <f>DATA!D123</f>
        <v>32.4</v>
      </c>
      <c r="C117" s="53">
        <f>DATA!E123</f>
        <v>33.47</v>
      </c>
      <c r="D117" s="53">
        <f>DATA!F123</f>
        <v>32.23</v>
      </c>
      <c r="E117" s="53">
        <f>DATA!G123</f>
        <v>33.35</v>
      </c>
      <c r="F117" s="55">
        <f>DATA!H123</f>
        <v>50356900</v>
      </c>
      <c r="G117" s="19">
        <f t="shared" si="18"/>
        <v>31.47669312102728</v>
      </c>
      <c r="H117" s="19">
        <f t="shared" si="19"/>
        <v>1</v>
      </c>
      <c r="I117" s="18">
        <f t="shared" si="24"/>
        <v>31.47669312102728</v>
      </c>
      <c r="J117" s="18"/>
      <c r="K117" s="19">
        <f t="shared" si="20"/>
        <v>30.28848105445973</v>
      </c>
      <c r="L117" s="19">
        <f t="shared" si="21"/>
        <v>1</v>
      </c>
      <c r="M117" s="18">
        <f t="shared" si="25"/>
        <v>30.28848105445973</v>
      </c>
      <c r="N117" s="85">
        <f t="shared" si="22"/>
        <v>36540</v>
      </c>
      <c r="O117" s="20">
        <f t="shared" si="23"/>
        <v>1.1882120665675515</v>
      </c>
      <c r="P117" s="29"/>
      <c r="Q117" s="43"/>
      <c r="R117" s="44"/>
      <c r="S117" s="45"/>
      <c r="W117" s="44"/>
      <c r="X117" s="43"/>
      <c r="Y117" s="31">
        <f t="shared" si="26"/>
        <v>115</v>
      </c>
      <c r="Z117" s="46"/>
      <c r="AA117" s="46"/>
      <c r="AB117" s="46"/>
      <c r="AC117" s="46"/>
      <c r="AD117" s="89">
        <f>AVERAGE(INDEX($E$3:$E$1000,$Y117-DATA!$I$1+1):$E117)</f>
        <v>31.60666666666667</v>
      </c>
      <c r="AE117" s="89">
        <f>STDEVP(INDEX($E$3:$E$1000,$Y117-DATA!$I$1+1):$E117)</f>
        <v>0.678269038721917</v>
      </c>
      <c r="AF117" s="89">
        <f>AD117-MACD!$AB$5*AE117</f>
        <v>30.250128589222836</v>
      </c>
      <c r="AG117" s="89">
        <f>AD117+MACD!$AB$5*AE117</f>
        <v>32.963204744110506</v>
      </c>
      <c r="AH117" s="46"/>
      <c r="AI117" s="44"/>
      <c r="AJ117" s="46"/>
      <c r="AK117" s="46"/>
      <c r="AL117" s="46"/>
      <c r="AM117" s="46"/>
      <c r="AN117" s="46"/>
    </row>
    <row r="118" spans="1:40" ht="12.75">
      <c r="A118" s="16">
        <f>DATA!C124</f>
        <v>36544</v>
      </c>
      <c r="B118" s="53">
        <f>DATA!D124</f>
        <v>33.75</v>
      </c>
      <c r="C118" s="53">
        <f>DATA!E124</f>
        <v>33.75</v>
      </c>
      <c r="D118" s="53">
        <f>DATA!F124</f>
        <v>33.17</v>
      </c>
      <c r="E118" s="53">
        <f>DATA!G124</f>
        <v>33.36</v>
      </c>
      <c r="F118" s="55">
        <f>DATA!H124</f>
        <v>26426900</v>
      </c>
      <c r="G118" s="19">
        <f t="shared" si="18"/>
        <v>31.656055680929445</v>
      </c>
      <c r="H118" s="19">
        <f t="shared" si="19"/>
        <v>1</v>
      </c>
      <c r="I118" s="18">
        <f t="shared" si="24"/>
        <v>31.656055680929445</v>
      </c>
      <c r="J118" s="18"/>
      <c r="K118" s="19">
        <f t="shared" si="20"/>
        <v>30.40893277781425</v>
      </c>
      <c r="L118" s="19">
        <f t="shared" si="21"/>
        <v>1</v>
      </c>
      <c r="M118" s="18">
        <f t="shared" si="25"/>
        <v>30.40893277781425</v>
      </c>
      <c r="N118" s="85">
        <f t="shared" si="22"/>
        <v>36544</v>
      </c>
      <c r="O118" s="20">
        <f t="shared" si="23"/>
        <v>1.2471229031151942</v>
      </c>
      <c r="P118" s="29"/>
      <c r="Q118" s="43"/>
      <c r="R118" s="44"/>
      <c r="S118" s="45"/>
      <c r="W118" s="44"/>
      <c r="X118" s="43"/>
      <c r="Y118" s="31">
        <f t="shared" si="26"/>
        <v>116</v>
      </c>
      <c r="Z118" s="46"/>
      <c r="AA118" s="46"/>
      <c r="AB118" s="46"/>
      <c r="AC118" s="46"/>
      <c r="AD118" s="89">
        <f>AVERAGE(INDEX($E$3:$E$1000,$Y118-DATA!$I$1+1):$E118)</f>
        <v>31.782666666666675</v>
      </c>
      <c r="AE118" s="89">
        <f>STDEVP(INDEX($E$3:$E$1000,$Y118-DATA!$I$1+1):$E118)</f>
        <v>0.7626311180523706</v>
      </c>
      <c r="AF118" s="89">
        <f>AD118-MACD!$AB$5*AE118</f>
        <v>30.257404430561934</v>
      </c>
      <c r="AG118" s="89">
        <f>AD118+MACD!$AB$5*AE118</f>
        <v>33.307928902771415</v>
      </c>
      <c r="AH118" s="46"/>
      <c r="AI118" s="44"/>
      <c r="AJ118" s="46"/>
      <c r="AK118" s="46"/>
      <c r="AL118" s="46"/>
      <c r="AM118" s="46"/>
      <c r="AN118" s="46"/>
    </row>
    <row r="119" spans="1:40" ht="12.75">
      <c r="A119" s="16">
        <f>DATA!C125</f>
        <v>36545</v>
      </c>
      <c r="B119" s="53">
        <f>DATA!D125</f>
        <v>33.47</v>
      </c>
      <c r="C119" s="53">
        <f>DATA!E125</f>
        <v>34.04</v>
      </c>
      <c r="D119" s="53">
        <f>DATA!F125</f>
        <v>33.03</v>
      </c>
      <c r="E119" s="53">
        <f>DATA!G125</f>
        <v>33.85</v>
      </c>
      <c r="F119" s="55">
        <f>DATA!H125</f>
        <v>21386800</v>
      </c>
      <c r="G119" s="19">
        <f t="shared" si="18"/>
        <v>31.865002758936164</v>
      </c>
      <c r="H119" s="19">
        <f t="shared" si="19"/>
        <v>1</v>
      </c>
      <c r="I119" s="18">
        <f t="shared" si="24"/>
        <v>31.865002758936164</v>
      </c>
      <c r="J119" s="18"/>
      <c r="K119" s="19">
        <f t="shared" si="20"/>
        <v>30.54387659044899</v>
      </c>
      <c r="L119" s="19">
        <f t="shared" si="21"/>
        <v>1</v>
      </c>
      <c r="M119" s="18">
        <f t="shared" si="25"/>
        <v>30.54387659044899</v>
      </c>
      <c r="N119" s="85">
        <f t="shared" si="22"/>
        <v>36545</v>
      </c>
      <c r="O119" s="20">
        <f t="shared" si="23"/>
        <v>1.3211261684871758</v>
      </c>
      <c r="P119" s="29"/>
      <c r="Q119" s="43"/>
      <c r="R119" s="44"/>
      <c r="S119" s="45"/>
      <c r="W119" s="44"/>
      <c r="X119" s="43"/>
      <c r="Y119" s="31">
        <f t="shared" si="26"/>
        <v>117</v>
      </c>
      <c r="Z119" s="46"/>
      <c r="AA119" s="46"/>
      <c r="AB119" s="46"/>
      <c r="AC119" s="46"/>
      <c r="AD119" s="89">
        <f>AVERAGE(INDEX($E$3:$E$1000,$Y119-DATA!$I$1+1):$E119)</f>
        <v>31.984000000000005</v>
      </c>
      <c r="AE119" s="89">
        <f>STDEVP(INDEX($E$3:$E$1000,$Y119-DATA!$I$1+1):$E119)</f>
        <v>0.8749232347276537</v>
      </c>
      <c r="AF119" s="89">
        <f>AD119-MACD!$AB$5*AE119</f>
        <v>30.2341535305447</v>
      </c>
      <c r="AG119" s="89">
        <f>AD119+MACD!$AB$5*AE119</f>
        <v>33.733846469455315</v>
      </c>
      <c r="AH119" s="46"/>
      <c r="AI119" s="44"/>
      <c r="AJ119" s="46"/>
      <c r="AK119" s="46"/>
      <c r="AL119" s="46"/>
      <c r="AM119" s="46"/>
      <c r="AN119" s="46"/>
    </row>
    <row r="120" spans="1:40" ht="12.75">
      <c r="A120" s="16">
        <f>DATA!C126</f>
        <v>36546</v>
      </c>
      <c r="B120" s="53">
        <f>DATA!D126</f>
        <v>33.98</v>
      </c>
      <c r="C120" s="53">
        <f>DATA!E126</f>
        <v>34.05</v>
      </c>
      <c r="D120" s="53">
        <f>DATA!F126</f>
        <v>33.42</v>
      </c>
      <c r="E120" s="53">
        <f>DATA!G126</f>
        <v>33.52</v>
      </c>
      <c r="F120" s="55">
        <f>DATA!H126</f>
        <v>17891300</v>
      </c>
      <c r="G120" s="19">
        <f t="shared" si="18"/>
        <v>32.02262154379939</v>
      </c>
      <c r="H120" s="19">
        <f t="shared" si="19"/>
        <v>1</v>
      </c>
      <c r="I120" s="18">
        <f t="shared" si="24"/>
        <v>32.02262154379939</v>
      </c>
      <c r="J120" s="18"/>
      <c r="K120" s="19">
        <f t="shared" si="20"/>
        <v>30.660587312392163</v>
      </c>
      <c r="L120" s="19">
        <f t="shared" si="21"/>
        <v>1</v>
      </c>
      <c r="M120" s="18">
        <f t="shared" si="25"/>
        <v>30.660587312392163</v>
      </c>
      <c r="N120" s="85">
        <f t="shared" si="22"/>
        <v>36546</v>
      </c>
      <c r="O120" s="20">
        <f t="shared" si="23"/>
        <v>1.3620342314072253</v>
      </c>
      <c r="P120" s="29"/>
      <c r="Q120" s="43"/>
      <c r="R120" s="44"/>
      <c r="S120" s="45"/>
      <c r="W120" s="44"/>
      <c r="X120" s="43"/>
      <c r="Y120" s="31">
        <f t="shared" si="26"/>
        <v>118</v>
      </c>
      <c r="Z120" s="46"/>
      <c r="AA120" s="46"/>
      <c r="AB120" s="46"/>
      <c r="AC120" s="46"/>
      <c r="AD120" s="89">
        <f>AVERAGE(INDEX($E$3:$E$1000,$Y120-DATA!$I$1+1):$E120)</f>
        <v>32.17066666666667</v>
      </c>
      <c r="AE120" s="89">
        <f>STDEVP(INDEX($E$3:$E$1000,$Y120-DATA!$I$1+1):$E120)</f>
        <v>0.8839793863860514</v>
      </c>
      <c r="AF120" s="89">
        <f>AD120-MACD!$AB$5*AE120</f>
        <v>30.402707893894565</v>
      </c>
      <c r="AG120" s="89">
        <f>AD120+MACD!$AB$5*AE120</f>
        <v>33.93862543943877</v>
      </c>
      <c r="AH120" s="46"/>
      <c r="AI120" s="44"/>
      <c r="AJ120" s="46"/>
      <c r="AK120" s="46"/>
      <c r="AL120" s="46"/>
      <c r="AM120" s="46"/>
      <c r="AN120" s="46"/>
    </row>
    <row r="121" spans="1:40" ht="12.75">
      <c r="A121" s="16">
        <f>DATA!C127</f>
        <v>36547</v>
      </c>
      <c r="B121" s="53">
        <f>DATA!D127</f>
        <v>33.65</v>
      </c>
      <c r="C121" s="53">
        <f>DATA!E127</f>
        <v>33.89</v>
      </c>
      <c r="D121" s="53">
        <f>DATA!F127</f>
        <v>33.08</v>
      </c>
      <c r="E121" s="53">
        <f>DATA!G127</f>
        <v>33.21</v>
      </c>
      <c r="F121" s="55">
        <f>DATA!H127</f>
        <v>16320000</v>
      </c>
      <c r="G121" s="19">
        <f t="shared" si="18"/>
        <v>32.13570520629469</v>
      </c>
      <c r="H121" s="19">
        <f t="shared" si="19"/>
        <v>1</v>
      </c>
      <c r="I121" s="18">
        <f t="shared" si="24"/>
        <v>32.13570520629469</v>
      </c>
      <c r="J121" s="18"/>
      <c r="K121" s="19">
        <f t="shared" si="20"/>
        <v>30.760564280533647</v>
      </c>
      <c r="L121" s="19">
        <f t="shared" si="21"/>
        <v>1</v>
      </c>
      <c r="M121" s="18">
        <f t="shared" si="25"/>
        <v>30.760564280533647</v>
      </c>
      <c r="N121" s="85">
        <f t="shared" si="22"/>
        <v>36547</v>
      </c>
      <c r="O121" s="20">
        <f t="shared" si="23"/>
        <v>1.3751409257610412</v>
      </c>
      <c r="P121" s="29"/>
      <c r="Q121" s="43"/>
      <c r="R121" s="44"/>
      <c r="S121" s="45"/>
      <c r="W121" s="44"/>
      <c r="X121" s="43"/>
      <c r="Y121" s="31">
        <f t="shared" si="26"/>
        <v>119</v>
      </c>
      <c r="Z121" s="46"/>
      <c r="AA121" s="46"/>
      <c r="AB121" s="46"/>
      <c r="AC121" s="46"/>
      <c r="AD121" s="89">
        <f>AVERAGE(INDEX($E$3:$E$1000,$Y121-DATA!$I$1+1):$E121)</f>
        <v>32.31933333333333</v>
      </c>
      <c r="AE121" s="89">
        <f>STDEVP(INDEX($E$3:$E$1000,$Y121-DATA!$I$1+1):$E121)</f>
        <v>0.8583819403713612</v>
      </c>
      <c r="AF121" s="89">
        <f>AD121-MACD!$AB$5*AE121</f>
        <v>30.60256945259061</v>
      </c>
      <c r="AG121" s="89">
        <f>AD121+MACD!$AB$5*AE121</f>
        <v>34.03609721407606</v>
      </c>
      <c r="AH121" s="46"/>
      <c r="AI121" s="44"/>
      <c r="AJ121" s="46"/>
      <c r="AK121" s="46"/>
      <c r="AL121" s="46"/>
      <c r="AM121" s="46"/>
      <c r="AN121" s="46"/>
    </row>
    <row r="122" spans="1:40" ht="12.75">
      <c r="A122" s="16">
        <f>DATA!C128</f>
        <v>36550</v>
      </c>
      <c r="B122" s="53">
        <f>DATA!D128</f>
        <v>33.48</v>
      </c>
      <c r="C122" s="53">
        <f>DATA!E128</f>
        <v>34.2</v>
      </c>
      <c r="D122" s="53">
        <f>DATA!F128</f>
        <v>33.42</v>
      </c>
      <c r="E122" s="53">
        <f>DATA!G128</f>
        <v>34.14</v>
      </c>
      <c r="F122" s="55">
        <f>DATA!H128</f>
        <v>21332100</v>
      </c>
      <c r="G122" s="19">
        <f t="shared" si="18"/>
        <v>32.32659042474281</v>
      </c>
      <c r="H122" s="19">
        <f t="shared" si="19"/>
        <v>1</v>
      </c>
      <c r="I122" s="18">
        <f t="shared" si="24"/>
        <v>32.32659042474281</v>
      </c>
      <c r="J122" s="18"/>
      <c r="K122" s="19">
        <f t="shared" si="20"/>
        <v>30.89309117149311</v>
      </c>
      <c r="L122" s="19">
        <f t="shared" si="21"/>
        <v>1</v>
      </c>
      <c r="M122" s="18">
        <f t="shared" si="25"/>
        <v>30.89309117149311</v>
      </c>
      <c r="N122" s="85">
        <f t="shared" si="22"/>
        <v>36550</v>
      </c>
      <c r="O122" s="20">
        <f t="shared" si="23"/>
        <v>1.4334992532496997</v>
      </c>
      <c r="P122" s="29"/>
      <c r="Q122" s="43"/>
      <c r="R122" s="44"/>
      <c r="S122" s="45"/>
      <c r="W122" s="44"/>
      <c r="X122" s="43"/>
      <c r="Y122" s="31">
        <f t="shared" si="26"/>
        <v>120</v>
      </c>
      <c r="Z122" s="46"/>
      <c r="AA122" s="46"/>
      <c r="AB122" s="46"/>
      <c r="AC122" s="46"/>
      <c r="AD122" s="89">
        <f>AVERAGE(INDEX($E$3:$E$1000,$Y122-DATA!$I$1+1):$E122)</f>
        <v>32.52066666666666</v>
      </c>
      <c r="AE122" s="89">
        <f>STDEVP(INDEX($E$3:$E$1000,$Y122-DATA!$I$1+1):$E122)</f>
        <v>0.9062999258279563</v>
      </c>
      <c r="AF122" s="89">
        <f>AD122-MACD!$AB$5*AE122</f>
        <v>30.708066815010753</v>
      </c>
      <c r="AG122" s="89">
        <f>AD122+MACD!$AB$5*AE122</f>
        <v>34.333266518322574</v>
      </c>
      <c r="AH122" s="46"/>
      <c r="AI122" s="44"/>
      <c r="AJ122" s="46"/>
      <c r="AK122" s="46"/>
      <c r="AL122" s="46"/>
      <c r="AM122" s="46"/>
      <c r="AN122" s="46"/>
    </row>
    <row r="123" spans="1:40" ht="12.75">
      <c r="A123" s="16">
        <f>DATA!C129</f>
        <v>36551</v>
      </c>
      <c r="B123" s="53">
        <f>DATA!D129</f>
        <v>34.25</v>
      </c>
      <c r="C123" s="53">
        <f>DATA!E129</f>
        <v>34.46</v>
      </c>
      <c r="D123" s="53">
        <f>DATA!F129</f>
        <v>34.03</v>
      </c>
      <c r="E123" s="53">
        <f>DATA!G129</f>
        <v>34.19</v>
      </c>
      <c r="F123" s="55">
        <f>DATA!H129</f>
        <v>20280700</v>
      </c>
      <c r="G123" s="19">
        <f t="shared" si="18"/>
        <v>32.504058003338734</v>
      </c>
      <c r="H123" s="19">
        <f t="shared" si="19"/>
        <v>1</v>
      </c>
      <c r="I123" s="18">
        <f t="shared" si="24"/>
        <v>32.504058003338734</v>
      </c>
      <c r="J123" s="18"/>
      <c r="K123" s="19">
        <f t="shared" si="20"/>
        <v>31.0223817137875</v>
      </c>
      <c r="L123" s="19">
        <f t="shared" si="21"/>
        <v>1</v>
      </c>
      <c r="M123" s="18">
        <f t="shared" si="25"/>
        <v>31.0223817137875</v>
      </c>
      <c r="N123" s="85">
        <f t="shared" si="22"/>
        <v>36551</v>
      </c>
      <c r="O123" s="20">
        <f t="shared" si="23"/>
        <v>1.4816762895512348</v>
      </c>
      <c r="P123" s="29"/>
      <c r="Q123" s="43"/>
      <c r="R123" s="44"/>
      <c r="S123" s="45"/>
      <c r="W123" s="44"/>
      <c r="X123" s="43"/>
      <c r="Y123" s="31">
        <f t="shared" si="26"/>
        <v>121</v>
      </c>
      <c r="Z123" s="46"/>
      <c r="AA123" s="46"/>
      <c r="AB123" s="46"/>
      <c r="AC123" s="46"/>
      <c r="AD123" s="89">
        <f>AVERAGE(INDEX($E$3:$E$1000,$Y123-DATA!$I$1+1):$E123)</f>
        <v>32.69466666666667</v>
      </c>
      <c r="AE123" s="89">
        <f>STDEVP(INDEX($E$3:$E$1000,$Y123-DATA!$I$1+1):$E123)</f>
        <v>0.9580665715677885</v>
      </c>
      <c r="AF123" s="89">
        <f>AD123-MACD!$AB$5*AE123</f>
        <v>30.77853352353109</v>
      </c>
      <c r="AG123" s="89">
        <f>AD123+MACD!$AB$5*AE123</f>
        <v>34.610799809802245</v>
      </c>
      <c r="AH123" s="46"/>
      <c r="AI123" s="44"/>
      <c r="AJ123" s="46"/>
      <c r="AK123" s="46"/>
      <c r="AL123" s="46"/>
      <c r="AM123" s="46"/>
      <c r="AN123" s="46"/>
    </row>
    <row r="124" spans="1:40" ht="12.75">
      <c r="A124" s="16">
        <f>DATA!C130</f>
        <v>36552</v>
      </c>
      <c r="B124" s="53">
        <f>DATA!D130</f>
        <v>34.3</v>
      </c>
      <c r="C124" s="53">
        <f>DATA!E130</f>
        <v>34.57</v>
      </c>
      <c r="D124" s="53">
        <f>DATA!F130</f>
        <v>33.51</v>
      </c>
      <c r="E124" s="53">
        <f>DATA!G130</f>
        <v>33.76</v>
      </c>
      <c r="F124" s="55">
        <f>DATA!H130</f>
        <v>27114500</v>
      </c>
      <c r="G124" s="19">
        <f t="shared" si="18"/>
        <v>32.623671526830286</v>
      </c>
      <c r="H124" s="19">
        <f t="shared" si="19"/>
        <v>1</v>
      </c>
      <c r="I124" s="18">
        <f t="shared" si="24"/>
        <v>32.623671526830286</v>
      </c>
      <c r="J124" s="18"/>
      <c r="K124" s="19">
        <f t="shared" si="20"/>
        <v>31.12973929363897</v>
      </c>
      <c r="L124" s="19">
        <f t="shared" si="21"/>
        <v>1</v>
      </c>
      <c r="M124" s="18">
        <f t="shared" si="25"/>
        <v>31.12973929363897</v>
      </c>
      <c r="N124" s="85">
        <f t="shared" si="22"/>
        <v>36552</v>
      </c>
      <c r="O124" s="20">
        <f t="shared" si="23"/>
        <v>1.493932233191316</v>
      </c>
      <c r="P124" s="29"/>
      <c r="Q124" s="43"/>
      <c r="R124" s="44"/>
      <c r="S124" s="45"/>
      <c r="W124" s="44"/>
      <c r="X124" s="43"/>
      <c r="Y124" s="31">
        <f t="shared" si="26"/>
        <v>122</v>
      </c>
      <c r="Z124" s="46"/>
      <c r="AA124" s="46"/>
      <c r="AB124" s="46"/>
      <c r="AC124" s="46"/>
      <c r="AD124" s="89">
        <f>AVERAGE(INDEX($E$3:$E$1000,$Y124-DATA!$I$1+1):$E124)</f>
        <v>32.854</v>
      </c>
      <c r="AE124" s="89">
        <f>STDEVP(INDEX($E$3:$E$1000,$Y124-DATA!$I$1+1):$E124)</f>
        <v>0.922596336433274</v>
      </c>
      <c r="AF124" s="89">
        <f>AD124-MACD!$AB$5*AE124</f>
        <v>31.00880732713345</v>
      </c>
      <c r="AG124" s="89">
        <f>AD124+MACD!$AB$5*AE124</f>
        <v>34.699192672866545</v>
      </c>
      <c r="AH124" s="46"/>
      <c r="AI124" s="44"/>
      <c r="AJ124" s="46"/>
      <c r="AK124" s="46"/>
      <c r="AL124" s="46"/>
      <c r="AM124" s="46"/>
      <c r="AN124" s="46"/>
    </row>
    <row r="125" spans="1:40" ht="12.75">
      <c r="A125" s="16">
        <f>DATA!C131</f>
        <v>36553</v>
      </c>
      <c r="B125" s="53">
        <f>DATA!D131</f>
        <v>34</v>
      </c>
      <c r="C125" s="53">
        <f>DATA!E131</f>
        <v>34.15</v>
      </c>
      <c r="D125" s="53">
        <f>DATA!F131</f>
        <v>33.66</v>
      </c>
      <c r="E125" s="53">
        <f>DATA!G131</f>
        <v>34.03</v>
      </c>
      <c r="F125" s="55">
        <f>DATA!H131</f>
        <v>20786300</v>
      </c>
      <c r="G125" s="19">
        <f t="shared" si="18"/>
        <v>32.75760757189407</v>
      </c>
      <c r="H125" s="19">
        <f t="shared" si="19"/>
        <v>1</v>
      </c>
      <c r="I125" s="18">
        <f t="shared" si="24"/>
        <v>32.75760757189407</v>
      </c>
      <c r="J125" s="18"/>
      <c r="K125" s="19">
        <f t="shared" si="20"/>
        <v>31.24347500761391</v>
      </c>
      <c r="L125" s="19">
        <f t="shared" si="21"/>
        <v>1</v>
      </c>
      <c r="M125" s="18">
        <f t="shared" si="25"/>
        <v>31.24347500761391</v>
      </c>
      <c r="N125" s="85">
        <f t="shared" si="22"/>
        <v>36553</v>
      </c>
      <c r="O125" s="20">
        <f t="shared" si="23"/>
        <v>1.5141325642801604</v>
      </c>
      <c r="P125" s="29"/>
      <c r="Q125" s="43"/>
      <c r="R125" s="44"/>
      <c r="S125" s="45"/>
      <c r="W125" s="44"/>
      <c r="X125" s="43"/>
      <c r="Y125" s="31">
        <f t="shared" si="26"/>
        <v>123</v>
      </c>
      <c r="Z125" s="46"/>
      <c r="AA125" s="46"/>
      <c r="AB125" s="46"/>
      <c r="AC125" s="46"/>
      <c r="AD125" s="89">
        <f>AVERAGE(INDEX($E$3:$E$1000,$Y125-DATA!$I$1+1):$E125)</f>
        <v>33.010666666666665</v>
      </c>
      <c r="AE125" s="89">
        <f>STDEVP(INDEX($E$3:$E$1000,$Y125-DATA!$I$1+1):$E125)</f>
        <v>0.9093695007471008</v>
      </c>
      <c r="AF125" s="89">
        <f>AD125-MACD!$AB$5*AE125</f>
        <v>31.191927665172464</v>
      </c>
      <c r="AG125" s="89">
        <f>AD125+MACD!$AB$5*AE125</f>
        <v>34.82940566816087</v>
      </c>
      <c r="AH125" s="46"/>
      <c r="AI125" s="44"/>
      <c r="AJ125" s="46"/>
      <c r="AK125" s="46"/>
      <c r="AL125" s="46"/>
      <c r="AM125" s="46"/>
      <c r="AN125" s="46"/>
    </row>
    <row r="126" spans="1:40" ht="12.75">
      <c r="A126" s="16">
        <f>DATA!C132</f>
        <v>36554</v>
      </c>
      <c r="B126" s="53">
        <f>DATA!D132</f>
        <v>33.86</v>
      </c>
      <c r="C126" s="53">
        <f>DATA!E132</f>
        <v>33.97</v>
      </c>
      <c r="D126" s="53">
        <f>DATA!F132</f>
        <v>33.48</v>
      </c>
      <c r="E126" s="53">
        <f>DATA!G132</f>
        <v>33.63</v>
      </c>
      <c r="F126" s="55">
        <f>DATA!H132</f>
        <v>17186900</v>
      </c>
      <c r="G126" s="19">
        <f t="shared" si="18"/>
        <v>32.840692565047014</v>
      </c>
      <c r="H126" s="19">
        <f t="shared" si="19"/>
        <v>1</v>
      </c>
      <c r="I126" s="18">
        <f t="shared" si="24"/>
        <v>32.840692565047014</v>
      </c>
      <c r="J126" s="18"/>
      <c r="K126" s="19">
        <f t="shared" si="20"/>
        <v>31.337064223001597</v>
      </c>
      <c r="L126" s="19">
        <f t="shared" si="21"/>
        <v>1</v>
      </c>
      <c r="M126" s="18">
        <f t="shared" si="25"/>
        <v>31.337064223001597</v>
      </c>
      <c r="N126" s="85">
        <f t="shared" si="22"/>
        <v>36554</v>
      </c>
      <c r="O126" s="20">
        <f t="shared" si="23"/>
        <v>1.5036283420454168</v>
      </c>
      <c r="P126" s="29"/>
      <c r="Q126" s="43"/>
      <c r="R126" s="44"/>
      <c r="S126" s="45"/>
      <c r="W126" s="44"/>
      <c r="X126" s="43"/>
      <c r="Y126" s="31">
        <f t="shared" si="26"/>
        <v>124</v>
      </c>
      <c r="Z126" s="46"/>
      <c r="AA126" s="46"/>
      <c r="AB126" s="46"/>
      <c r="AC126" s="46"/>
      <c r="AD126" s="89">
        <f>AVERAGE(INDEX($E$3:$E$1000,$Y126-DATA!$I$1+1):$E126)</f>
        <v>33.102666666666664</v>
      </c>
      <c r="AE126" s="89">
        <f>STDEVP(INDEX($E$3:$E$1000,$Y126-DATA!$I$1+1):$E126)</f>
        <v>0.8974888423944617</v>
      </c>
      <c r="AF126" s="89">
        <f>AD126-MACD!$AB$5*AE126</f>
        <v>31.307688981877742</v>
      </c>
      <c r="AG126" s="89">
        <f>AD126+MACD!$AB$5*AE126</f>
        <v>34.89764435145559</v>
      </c>
      <c r="AH126" s="46"/>
      <c r="AI126" s="44"/>
      <c r="AJ126" s="46"/>
      <c r="AK126" s="46"/>
      <c r="AL126" s="46"/>
      <c r="AM126" s="46"/>
      <c r="AN126" s="46"/>
    </row>
    <row r="127" spans="1:40" ht="12.75">
      <c r="A127" s="16">
        <f>DATA!C133</f>
        <v>36557</v>
      </c>
      <c r="B127" s="53">
        <f>DATA!D133</f>
        <v>33.69</v>
      </c>
      <c r="C127" s="53">
        <f>DATA!E133</f>
        <v>33.96</v>
      </c>
      <c r="D127" s="53">
        <f>DATA!F133</f>
        <v>33.32</v>
      </c>
      <c r="E127" s="53">
        <f>DATA!G133</f>
        <v>33.63</v>
      </c>
      <c r="F127" s="55">
        <f>DATA!H133</f>
        <v>18672000</v>
      </c>
      <c r="G127" s="19">
        <f t="shared" si="18"/>
        <v>32.915864701709204</v>
      </c>
      <c r="H127" s="19">
        <f t="shared" si="19"/>
        <v>1</v>
      </c>
      <c r="I127" s="18">
        <f t="shared" si="24"/>
        <v>32.915864701709204</v>
      </c>
      <c r="J127" s="18"/>
      <c r="K127" s="19">
        <f t="shared" si="20"/>
        <v>31.426983273079966</v>
      </c>
      <c r="L127" s="19">
        <f t="shared" si="21"/>
        <v>1</v>
      </c>
      <c r="M127" s="18">
        <f t="shared" si="25"/>
        <v>31.426983273079966</v>
      </c>
      <c r="N127" s="85">
        <f t="shared" si="22"/>
        <v>36557</v>
      </c>
      <c r="O127" s="20">
        <f t="shared" si="23"/>
        <v>1.488881428629238</v>
      </c>
      <c r="P127" s="29"/>
      <c r="Q127" s="43"/>
      <c r="R127" s="44"/>
      <c r="S127" s="45"/>
      <c r="W127" s="44"/>
      <c r="X127" s="43"/>
      <c r="Y127" s="31">
        <f t="shared" si="26"/>
        <v>125</v>
      </c>
      <c r="Z127" s="46"/>
      <c r="AA127" s="46"/>
      <c r="AB127" s="46"/>
      <c r="AC127" s="46"/>
      <c r="AD127" s="89">
        <f>AVERAGE(INDEX($E$3:$E$1000,$Y127-DATA!$I$1+1):$E127)</f>
        <v>33.224666666666664</v>
      </c>
      <c r="AE127" s="89">
        <f>STDEVP(INDEX($E$3:$E$1000,$Y127-DATA!$I$1+1):$E127)</f>
        <v>0.8342730701368785</v>
      </c>
      <c r="AF127" s="89">
        <f>AD127-MACD!$AB$5*AE127</f>
        <v>31.556120526392906</v>
      </c>
      <c r="AG127" s="89">
        <f>AD127+MACD!$AB$5*AE127</f>
        <v>34.89321280694042</v>
      </c>
      <c r="AH127" s="46"/>
      <c r="AI127" s="44"/>
      <c r="AJ127" s="46"/>
      <c r="AK127" s="46"/>
      <c r="AL127" s="46"/>
      <c r="AM127" s="46"/>
      <c r="AN127" s="46"/>
    </row>
    <row r="128" spans="1:40" ht="12.75">
      <c r="A128" s="16">
        <f>DATA!C134</f>
        <v>36558</v>
      </c>
      <c r="B128" s="53">
        <f>DATA!D134</f>
        <v>33.66</v>
      </c>
      <c r="C128" s="53">
        <f>DATA!E134</f>
        <v>33.66</v>
      </c>
      <c r="D128" s="53">
        <f>DATA!F134</f>
        <v>33.13</v>
      </c>
      <c r="E128" s="53">
        <f>DATA!G134</f>
        <v>33.21</v>
      </c>
      <c r="F128" s="55">
        <f>DATA!H134</f>
        <v>16444800</v>
      </c>
      <c r="G128" s="19">
        <f t="shared" si="18"/>
        <v>32.94387758726071</v>
      </c>
      <c r="H128" s="19">
        <f t="shared" si="19"/>
        <v>1</v>
      </c>
      <c r="I128" s="18">
        <f t="shared" si="24"/>
        <v>32.94387758726071</v>
      </c>
      <c r="J128" s="18"/>
      <c r="K128" s="19">
        <f t="shared" si="20"/>
        <v>31.496905497665065</v>
      </c>
      <c r="L128" s="19">
        <f t="shared" si="21"/>
        <v>1</v>
      </c>
      <c r="M128" s="18">
        <f t="shared" si="25"/>
        <v>31.496905497665065</v>
      </c>
      <c r="N128" s="85">
        <f t="shared" si="22"/>
        <v>36558</v>
      </c>
      <c r="O128" s="20">
        <f t="shared" si="23"/>
        <v>1.4469720895956435</v>
      </c>
      <c r="P128" s="29"/>
      <c r="Q128" s="43"/>
      <c r="R128" s="44"/>
      <c r="S128" s="45"/>
      <c r="W128" s="44"/>
      <c r="X128" s="43"/>
      <c r="Y128" s="31">
        <f t="shared" si="26"/>
        <v>126</v>
      </c>
      <c r="Z128" s="46"/>
      <c r="AA128" s="46"/>
      <c r="AB128" s="46"/>
      <c r="AC128" s="46"/>
      <c r="AD128" s="89">
        <f>AVERAGE(INDEX($E$3:$E$1000,$Y128-DATA!$I$1+1):$E128)</f>
        <v>33.29933333333333</v>
      </c>
      <c r="AE128" s="89">
        <f>STDEVP(INDEX($E$3:$E$1000,$Y128-DATA!$I$1+1):$E128)</f>
        <v>0.777572861895092</v>
      </c>
      <c r="AF128" s="89">
        <f>AD128-MACD!$AB$5*AE128</f>
        <v>31.744187609543147</v>
      </c>
      <c r="AG128" s="89">
        <f>AD128+MACD!$AB$5*AE128</f>
        <v>34.85447905712351</v>
      </c>
      <c r="AH128" s="46"/>
      <c r="AI128" s="44"/>
      <c r="AJ128" s="46"/>
      <c r="AK128" s="46"/>
      <c r="AL128" s="46"/>
      <c r="AM128" s="46"/>
      <c r="AN128" s="46"/>
    </row>
    <row r="129" spans="1:40" ht="12.75">
      <c r="A129" s="16">
        <f>DATA!C135</f>
        <v>36559</v>
      </c>
      <c r="B129" s="53">
        <f>DATA!D135</f>
        <v>33.06</v>
      </c>
      <c r="C129" s="53">
        <f>DATA!E135</f>
        <v>33.99</v>
      </c>
      <c r="D129" s="53">
        <f>DATA!F135</f>
        <v>32.9</v>
      </c>
      <c r="E129" s="53">
        <f>DATA!G135</f>
        <v>33.18</v>
      </c>
      <c r="F129" s="55">
        <f>DATA!H135</f>
        <v>20106100</v>
      </c>
      <c r="G129" s="19">
        <f t="shared" si="18"/>
        <v>32.96636543609302</v>
      </c>
      <c r="H129" s="19">
        <f t="shared" si="19"/>
        <v>1</v>
      </c>
      <c r="I129" s="18">
        <f t="shared" si="24"/>
        <v>32.96636543609302</v>
      </c>
      <c r="J129" s="18"/>
      <c r="K129" s="19">
        <f t="shared" si="20"/>
        <v>31.562909203638984</v>
      </c>
      <c r="L129" s="19">
        <f t="shared" si="21"/>
        <v>1</v>
      </c>
      <c r="M129" s="18">
        <f t="shared" si="25"/>
        <v>31.562909203638984</v>
      </c>
      <c r="N129" s="85">
        <f t="shared" si="22"/>
        <v>36559</v>
      </c>
      <c r="O129" s="20">
        <f t="shared" si="23"/>
        <v>1.4034562324540367</v>
      </c>
      <c r="P129" s="29"/>
      <c r="Q129" s="43"/>
      <c r="R129" s="44"/>
      <c r="S129" s="45"/>
      <c r="W129" s="44"/>
      <c r="X129" s="43"/>
      <c r="Y129" s="31">
        <f t="shared" si="26"/>
        <v>127</v>
      </c>
      <c r="Z129" s="46"/>
      <c r="AA129" s="46"/>
      <c r="AB129" s="46"/>
      <c r="AC129" s="46"/>
      <c r="AD129" s="89">
        <f>AVERAGE(INDEX($E$3:$E$1000,$Y129-DATA!$I$1+1):$E129)</f>
        <v>33.403999999999996</v>
      </c>
      <c r="AE129" s="89">
        <f>STDEVP(INDEX($E$3:$E$1000,$Y129-DATA!$I$1+1):$E129)</f>
        <v>0.6358909759807282</v>
      </c>
      <c r="AF129" s="89">
        <f>AD129-MACD!$AB$5*AE129</f>
        <v>32.13221804803854</v>
      </c>
      <c r="AG129" s="89">
        <f>AD129+MACD!$AB$5*AE129</f>
        <v>34.675781951961454</v>
      </c>
      <c r="AH129" s="46"/>
      <c r="AI129" s="44"/>
      <c r="AJ129" s="46"/>
      <c r="AK129" s="46"/>
      <c r="AL129" s="46"/>
      <c r="AM129" s="46"/>
      <c r="AN129" s="46"/>
    </row>
    <row r="130" spans="1:40" ht="12.75">
      <c r="A130" s="16">
        <f>DATA!C136</f>
        <v>36560</v>
      </c>
      <c r="B130" s="53">
        <f>DATA!D136</f>
        <v>33.31</v>
      </c>
      <c r="C130" s="53">
        <f>DATA!E136</f>
        <v>33.7</v>
      </c>
      <c r="D130" s="53">
        <f>DATA!F136</f>
        <v>33.05</v>
      </c>
      <c r="E130" s="53">
        <f>DATA!G136</f>
        <v>33.52</v>
      </c>
      <c r="F130" s="55">
        <f>DATA!H136</f>
        <v>13462800</v>
      </c>
      <c r="G130" s="19">
        <f t="shared" si="18"/>
        <v>33.01909253741749</v>
      </c>
      <c r="H130" s="19">
        <f t="shared" si="19"/>
        <v>1</v>
      </c>
      <c r="I130" s="18">
        <f t="shared" si="24"/>
        <v>33.01909253741749</v>
      </c>
      <c r="J130" s="18"/>
      <c r="K130" s="19">
        <f t="shared" si="20"/>
        <v>31.639657862319808</v>
      </c>
      <c r="L130" s="19">
        <f t="shared" si="21"/>
        <v>1</v>
      </c>
      <c r="M130" s="18">
        <f t="shared" si="25"/>
        <v>31.639657862319808</v>
      </c>
      <c r="N130" s="85">
        <f t="shared" si="22"/>
        <v>36560</v>
      </c>
      <c r="O130" s="20">
        <f t="shared" si="23"/>
        <v>1.3794346750976842</v>
      </c>
      <c r="P130" s="29"/>
      <c r="Q130" s="43"/>
      <c r="R130" s="44"/>
      <c r="S130" s="45"/>
      <c r="W130" s="44"/>
      <c r="X130" s="43"/>
      <c r="Y130" s="31">
        <f t="shared" si="26"/>
        <v>128</v>
      </c>
      <c r="Z130" s="46"/>
      <c r="AA130" s="46"/>
      <c r="AB130" s="46"/>
      <c r="AC130" s="46"/>
      <c r="AD130" s="89">
        <f>AVERAGE(INDEX($E$3:$E$1000,$Y130-DATA!$I$1+1):$E130)</f>
        <v>33.505333333333326</v>
      </c>
      <c r="AE130" s="89">
        <f>STDEVP(INDEX($E$3:$E$1000,$Y130-DATA!$I$1+1):$E130)</f>
        <v>0.51339220441661</v>
      </c>
      <c r="AF130" s="89">
        <f>AD130-MACD!$AB$5*AE130</f>
        <v>32.4785489245001</v>
      </c>
      <c r="AG130" s="89">
        <f>AD130+MACD!$AB$5*AE130</f>
        <v>34.53211774216655</v>
      </c>
      <c r="AH130" s="46"/>
      <c r="AI130" s="44"/>
      <c r="AJ130" s="46"/>
      <c r="AK130" s="46"/>
      <c r="AL130" s="46"/>
      <c r="AM130" s="46"/>
      <c r="AN130" s="46"/>
    </row>
    <row r="131" spans="1:40" ht="12.75">
      <c r="A131" s="16">
        <f>DATA!C137</f>
        <v>36561</v>
      </c>
      <c r="B131" s="53">
        <f>DATA!D137</f>
        <v>33.27</v>
      </c>
      <c r="C131" s="53">
        <f>DATA!E137</f>
        <v>33.45</v>
      </c>
      <c r="D131" s="53">
        <f>DATA!F137</f>
        <v>32.98</v>
      </c>
      <c r="E131" s="53">
        <f>DATA!G137</f>
        <v>33.18</v>
      </c>
      <c r="F131" s="55">
        <f>DATA!H137</f>
        <v>18326700</v>
      </c>
      <c r="G131" s="19">
        <f t="shared" si="18"/>
        <v>33.03441705766345</v>
      </c>
      <c r="H131" s="19">
        <f t="shared" si="19"/>
        <v>1</v>
      </c>
      <c r="I131" s="18">
        <f t="shared" si="24"/>
        <v>33.03441705766345</v>
      </c>
      <c r="J131" s="18"/>
      <c r="K131" s="19">
        <f t="shared" si="20"/>
        <v>31.700063436346483</v>
      </c>
      <c r="L131" s="19">
        <f t="shared" si="21"/>
        <v>1</v>
      </c>
      <c r="M131" s="18">
        <f t="shared" si="25"/>
        <v>31.700063436346483</v>
      </c>
      <c r="N131" s="85">
        <f t="shared" si="22"/>
        <v>36561</v>
      </c>
      <c r="O131" s="20">
        <f t="shared" si="23"/>
        <v>1.3343536213169642</v>
      </c>
      <c r="P131" s="29"/>
      <c r="Q131" s="43"/>
      <c r="R131" s="44"/>
      <c r="S131" s="45"/>
      <c r="W131" s="44"/>
      <c r="X131" s="43"/>
      <c r="Y131" s="31">
        <f t="shared" si="26"/>
        <v>129</v>
      </c>
      <c r="Z131" s="46"/>
      <c r="AA131" s="46"/>
      <c r="AB131" s="46"/>
      <c r="AC131" s="46"/>
      <c r="AD131" s="89">
        <f>AVERAGE(INDEX($E$3:$E$1000,$Y131-DATA!$I$1+1):$E131)</f>
        <v>33.583999999999996</v>
      </c>
      <c r="AE131" s="89">
        <f>STDEVP(INDEX($E$3:$E$1000,$Y131-DATA!$I$1+1):$E131)</f>
        <v>0.3367056083094207</v>
      </c>
      <c r="AF131" s="89">
        <f>AD131-MACD!$AB$5*AE131</f>
        <v>32.91058878338116</v>
      </c>
      <c r="AG131" s="89">
        <f>AD131+MACD!$AB$5*AE131</f>
        <v>34.257411216618834</v>
      </c>
      <c r="AH131" s="46"/>
      <c r="AI131" s="44"/>
      <c r="AJ131" s="46"/>
      <c r="AK131" s="46"/>
      <c r="AL131" s="46"/>
      <c r="AM131" s="46"/>
      <c r="AN131" s="46"/>
    </row>
    <row r="132" spans="1:40" ht="12.75">
      <c r="A132" s="16">
        <f>DATA!C138</f>
        <v>36564</v>
      </c>
      <c r="B132" s="53">
        <f>DATA!D138</f>
        <v>33.35</v>
      </c>
      <c r="C132" s="53">
        <f>DATA!E138</f>
        <v>33.35</v>
      </c>
      <c r="D132" s="53">
        <f>DATA!F138</f>
        <v>32.8</v>
      </c>
      <c r="E132" s="53">
        <f>DATA!G138</f>
        <v>32.89</v>
      </c>
      <c r="F132" s="55">
        <f>DATA!H138</f>
        <v>15430000</v>
      </c>
      <c r="G132" s="19">
        <f aca="true" t="shared" si="27" ref="G132:G195">alphaA*G131+(1-alphaA)*$E132*IF(G$2="V",$F131/1000,1)</f>
        <v>33.02066305217169</v>
      </c>
      <c r="H132" s="19">
        <f aca="true" t="shared" si="28" ref="H132:H195">IF(G$2="V",alphaA*H131+(1-alphaA)*$F132/1000,1)</f>
        <v>1</v>
      </c>
      <c r="I132" s="18">
        <f t="shared" si="24"/>
        <v>33.02066305217169</v>
      </c>
      <c r="J132" s="18"/>
      <c r="K132" s="19">
        <f aca="true" t="shared" si="29" ref="K132:K195">alphaB*K131+(1-alphaB)*$E132*IF(K$2="V",$F131/1000,1)</f>
        <v>31.746727615313286</v>
      </c>
      <c r="L132" s="19">
        <f aca="true" t="shared" si="30" ref="L132:L195">IF(K$2="V",alphaB*L131+(1-alphaB)*$F132/1000,1)</f>
        <v>1</v>
      </c>
      <c r="M132" s="18">
        <f t="shared" si="25"/>
        <v>31.746727615313286</v>
      </c>
      <c r="N132" s="85">
        <f aca="true" t="shared" si="31" ref="N132:N195">A132</f>
        <v>36564</v>
      </c>
      <c r="O132" s="20">
        <f aca="true" t="shared" si="32" ref="O132:O195">I132-M132</f>
        <v>1.2739354368584053</v>
      </c>
      <c r="P132" s="29"/>
      <c r="Q132" s="43"/>
      <c r="R132" s="44"/>
      <c r="S132" s="45"/>
      <c r="W132" s="44"/>
      <c r="X132" s="43"/>
      <c r="Y132" s="31">
        <f t="shared" si="26"/>
        <v>130</v>
      </c>
      <c r="Z132" s="46"/>
      <c r="AA132" s="46"/>
      <c r="AB132" s="46"/>
      <c r="AC132" s="46"/>
      <c r="AD132" s="89">
        <f>AVERAGE(INDEX($E$3:$E$1000,$Y132-DATA!$I$1+1):$E132)</f>
        <v>33.553333333333335</v>
      </c>
      <c r="AE132" s="89">
        <f>STDEVP(INDEX($E$3:$E$1000,$Y132-DATA!$I$1+1):$E132)</f>
        <v>0.3753516869399709</v>
      </c>
      <c r="AF132" s="89">
        <f>AD132-MACD!$AB$5*AE132</f>
        <v>32.80262995945339</v>
      </c>
      <c r="AG132" s="89">
        <f>AD132+MACD!$AB$5*AE132</f>
        <v>34.30403670721328</v>
      </c>
      <c r="AH132" s="46"/>
      <c r="AI132" s="44"/>
      <c r="AJ132" s="46"/>
      <c r="AK132" s="46"/>
      <c r="AL132" s="46"/>
      <c r="AM132" s="46"/>
      <c r="AN132" s="46"/>
    </row>
    <row r="133" spans="1:40" ht="12.75">
      <c r="A133" s="16">
        <f>DATA!C139</f>
        <v>36565</v>
      </c>
      <c r="B133" s="53">
        <f>DATA!D139</f>
        <v>33.17</v>
      </c>
      <c r="C133" s="53">
        <f>DATA!E139</f>
        <v>33.17</v>
      </c>
      <c r="D133" s="53">
        <f>DATA!F139</f>
        <v>32.4</v>
      </c>
      <c r="E133" s="53">
        <f>DATA!G139</f>
        <v>32.5</v>
      </c>
      <c r="F133" s="55">
        <f>DATA!H139</f>
        <v>22184600</v>
      </c>
      <c r="G133" s="19">
        <f t="shared" si="27"/>
        <v>32.97107609482201</v>
      </c>
      <c r="H133" s="19">
        <f t="shared" si="28"/>
        <v>1</v>
      </c>
      <c r="I133" s="18">
        <f aca="true" t="shared" si="33" ref="I133:I196">G133/H133</f>
        <v>32.97107609482201</v>
      </c>
      <c r="J133" s="18"/>
      <c r="K133" s="19">
        <f t="shared" si="29"/>
        <v>31.776267708830414</v>
      </c>
      <c r="L133" s="19">
        <f t="shared" si="30"/>
        <v>1</v>
      </c>
      <c r="M133" s="18">
        <f aca="true" t="shared" si="34" ref="M133:M196">K133/L133</f>
        <v>31.776267708830414</v>
      </c>
      <c r="N133" s="85">
        <f t="shared" si="31"/>
        <v>36565</v>
      </c>
      <c r="O133" s="20">
        <f t="shared" si="32"/>
        <v>1.1948083859915961</v>
      </c>
      <c r="P133" s="29"/>
      <c r="Q133" s="43"/>
      <c r="R133" s="44"/>
      <c r="S133" s="45"/>
      <c r="W133" s="44"/>
      <c r="X133" s="43"/>
      <c r="Y133" s="31">
        <f aca="true" t="shared" si="35" ref="Y133:Y196">1+Y132</f>
        <v>131</v>
      </c>
      <c r="Z133" s="46"/>
      <c r="AA133" s="46"/>
      <c r="AB133" s="46"/>
      <c r="AC133" s="46"/>
      <c r="AD133" s="89">
        <f>AVERAGE(INDEX($E$3:$E$1000,$Y133-DATA!$I$1+1):$E133)</f>
        <v>33.496</v>
      </c>
      <c r="AE133" s="89">
        <f>STDEVP(INDEX($E$3:$E$1000,$Y133-DATA!$I$1+1):$E133)</f>
        <v>0.4572497494075086</v>
      </c>
      <c r="AF133" s="89">
        <f>AD133-MACD!$AB$5*AE133</f>
        <v>32.58150050118498</v>
      </c>
      <c r="AG133" s="89">
        <f>AD133+MACD!$AB$5*AE133</f>
        <v>34.41049949881502</v>
      </c>
      <c r="AH133" s="46"/>
      <c r="AI133" s="44"/>
      <c r="AJ133" s="46"/>
      <c r="AK133" s="46"/>
      <c r="AL133" s="46"/>
      <c r="AM133" s="46"/>
      <c r="AN133" s="46"/>
    </row>
    <row r="134" spans="1:40" ht="12.75">
      <c r="A134" s="16">
        <f>DATA!C140</f>
        <v>36566</v>
      </c>
      <c r="B134" s="53">
        <f>DATA!D140</f>
        <v>32.5</v>
      </c>
      <c r="C134" s="53">
        <f>DATA!E140</f>
        <v>33.33</v>
      </c>
      <c r="D134" s="53">
        <f>DATA!F140</f>
        <v>32.35</v>
      </c>
      <c r="E134" s="53">
        <f>DATA!G140</f>
        <v>33.08</v>
      </c>
      <c r="F134" s="55">
        <f>DATA!H140</f>
        <v>23808200</v>
      </c>
      <c r="G134" s="19">
        <f t="shared" si="27"/>
        <v>32.98144980007706</v>
      </c>
      <c r="H134" s="19">
        <f t="shared" si="28"/>
        <v>1</v>
      </c>
      <c r="I134" s="18">
        <f t="shared" si="33"/>
        <v>32.98144980007706</v>
      </c>
      <c r="J134" s="18"/>
      <c r="K134" s="19">
        <f t="shared" si="29"/>
        <v>31.82739446534687</v>
      </c>
      <c r="L134" s="19">
        <f t="shared" si="30"/>
        <v>1</v>
      </c>
      <c r="M134" s="18">
        <f t="shared" si="34"/>
        <v>31.82739446534687</v>
      </c>
      <c r="N134" s="85">
        <f t="shared" si="31"/>
        <v>36566</v>
      </c>
      <c r="O134" s="20">
        <f t="shared" si="32"/>
        <v>1.154055334730188</v>
      </c>
      <c r="P134" s="29"/>
      <c r="Q134" s="43"/>
      <c r="R134" s="44"/>
      <c r="S134" s="45"/>
      <c r="W134" s="44"/>
      <c r="X134" s="43"/>
      <c r="Y134" s="31">
        <f t="shared" si="35"/>
        <v>132</v>
      </c>
      <c r="Z134" s="46"/>
      <c r="AA134" s="46"/>
      <c r="AB134" s="46"/>
      <c r="AC134" s="46"/>
      <c r="AD134" s="89">
        <f>AVERAGE(INDEX($E$3:$E$1000,$Y134-DATA!$I$1+1):$E134)</f>
        <v>33.44466666666666</v>
      </c>
      <c r="AE134" s="89">
        <f>STDEVP(INDEX($E$3:$E$1000,$Y134-DATA!$I$1+1):$E134)</f>
        <v>0.4578481067875267</v>
      </c>
      <c r="AF134" s="89">
        <f>AD134-MACD!$AB$5*AE134</f>
        <v>32.52897045309161</v>
      </c>
      <c r="AG134" s="89">
        <f>AD134+MACD!$AB$5*AE134</f>
        <v>34.360362880241716</v>
      </c>
      <c r="AH134" s="46"/>
      <c r="AI134" s="44"/>
      <c r="AJ134" s="46"/>
      <c r="AK134" s="46"/>
      <c r="AL134" s="46"/>
      <c r="AM134" s="46"/>
      <c r="AN134" s="46"/>
    </row>
    <row r="135" spans="1:40" ht="12.75">
      <c r="A135" s="16">
        <f>DATA!C141</f>
        <v>36567</v>
      </c>
      <c r="B135" s="53">
        <f>DATA!D141</f>
        <v>33.15</v>
      </c>
      <c r="C135" s="53">
        <f>DATA!E141</f>
        <v>33.25</v>
      </c>
      <c r="D135" s="53">
        <f>DATA!F141</f>
        <v>32.65</v>
      </c>
      <c r="E135" s="53">
        <f>DATA!G141</f>
        <v>32.86</v>
      </c>
      <c r="F135" s="55">
        <f>DATA!H141</f>
        <v>15483500</v>
      </c>
      <c r="G135" s="19">
        <f t="shared" si="27"/>
        <v>32.96988315245067</v>
      </c>
      <c r="H135" s="19">
        <f t="shared" si="28"/>
        <v>1</v>
      </c>
      <c r="I135" s="18">
        <f t="shared" si="33"/>
        <v>32.96988315245067</v>
      </c>
      <c r="J135" s="18"/>
      <c r="K135" s="19">
        <f t="shared" si="29"/>
        <v>31.86788880003915</v>
      </c>
      <c r="L135" s="19">
        <f t="shared" si="30"/>
        <v>1</v>
      </c>
      <c r="M135" s="18">
        <f t="shared" si="34"/>
        <v>31.86788880003915</v>
      </c>
      <c r="N135" s="85">
        <f t="shared" si="31"/>
        <v>36567</v>
      </c>
      <c r="O135" s="20">
        <f t="shared" si="32"/>
        <v>1.1019943524115199</v>
      </c>
      <c r="P135" s="29"/>
      <c r="Q135" s="43"/>
      <c r="R135" s="44"/>
      <c r="S135" s="45"/>
      <c r="W135" s="44"/>
      <c r="X135" s="43"/>
      <c r="Y135" s="31">
        <f t="shared" si="35"/>
        <v>133</v>
      </c>
      <c r="Z135" s="46"/>
      <c r="AA135" s="46"/>
      <c r="AB135" s="46"/>
      <c r="AC135" s="46"/>
      <c r="AD135" s="89">
        <f>AVERAGE(INDEX($E$3:$E$1000,$Y135-DATA!$I$1+1):$E135)</f>
        <v>33.40066666666666</v>
      </c>
      <c r="AE135" s="89">
        <f>STDEVP(INDEX($E$3:$E$1000,$Y135-DATA!$I$1+1):$E135)</f>
        <v>0.4796869349437786</v>
      </c>
      <c r="AF135" s="89">
        <f>AD135-MACD!$AB$5*AE135</f>
        <v>32.4412927967791</v>
      </c>
      <c r="AG135" s="89">
        <f>AD135+MACD!$AB$5*AE135</f>
        <v>34.360040536554216</v>
      </c>
      <c r="AH135" s="46"/>
      <c r="AI135" s="44"/>
      <c r="AJ135" s="46"/>
      <c r="AK135" s="46"/>
      <c r="AL135" s="46"/>
      <c r="AM135" s="46"/>
      <c r="AN135" s="46"/>
    </row>
    <row r="136" spans="1:40" ht="12.75">
      <c r="A136" s="16">
        <f>DATA!C142</f>
        <v>36568</v>
      </c>
      <c r="B136" s="53">
        <f>DATA!D142</f>
        <v>33</v>
      </c>
      <c r="C136" s="53">
        <f>DATA!E142</f>
        <v>33.17</v>
      </c>
      <c r="D136" s="53">
        <f>DATA!F142</f>
        <v>32.72</v>
      </c>
      <c r="E136" s="53">
        <f>DATA!G142</f>
        <v>32.72</v>
      </c>
      <c r="F136" s="55">
        <f>DATA!H142</f>
        <v>16163400</v>
      </c>
      <c r="G136" s="19">
        <f t="shared" si="27"/>
        <v>32.946084756979175</v>
      </c>
      <c r="H136" s="19">
        <f t="shared" si="28"/>
        <v>1</v>
      </c>
      <c r="I136" s="18">
        <f t="shared" si="33"/>
        <v>32.946084756979175</v>
      </c>
      <c r="J136" s="18"/>
      <c r="K136" s="19">
        <f t="shared" si="29"/>
        <v>31.90130492552781</v>
      </c>
      <c r="L136" s="19">
        <f t="shared" si="30"/>
        <v>1</v>
      </c>
      <c r="M136" s="18">
        <f t="shared" si="34"/>
        <v>31.90130492552781</v>
      </c>
      <c r="N136" s="85">
        <f t="shared" si="31"/>
        <v>36568</v>
      </c>
      <c r="O136" s="20">
        <f t="shared" si="32"/>
        <v>1.0447798314513648</v>
      </c>
      <c r="P136" s="29"/>
      <c r="Q136" s="43"/>
      <c r="R136" s="44"/>
      <c r="S136" s="45"/>
      <c r="W136" s="44"/>
      <c r="X136" s="43"/>
      <c r="Y136" s="31">
        <f t="shared" si="35"/>
        <v>134</v>
      </c>
      <c r="Z136" s="46"/>
      <c r="AA136" s="46"/>
      <c r="AB136" s="46"/>
      <c r="AC136" s="46"/>
      <c r="AD136" s="89">
        <f>AVERAGE(INDEX($E$3:$E$1000,$Y136-DATA!$I$1+1):$E136)</f>
        <v>33.368</v>
      </c>
      <c r="AE136" s="89">
        <f>STDEVP(INDEX($E$3:$E$1000,$Y136-DATA!$I$1+1):$E136)</f>
        <v>0.5074406369221324</v>
      </c>
      <c r="AF136" s="89">
        <f>AD136-MACD!$AB$5*AE136</f>
        <v>32.353118726155735</v>
      </c>
      <c r="AG136" s="89">
        <f>AD136+MACD!$AB$5*AE136</f>
        <v>34.38288127384427</v>
      </c>
      <c r="AH136" s="46"/>
      <c r="AI136" s="44"/>
      <c r="AJ136" s="46"/>
      <c r="AK136" s="46"/>
      <c r="AL136" s="46"/>
      <c r="AM136" s="46"/>
      <c r="AN136" s="46"/>
    </row>
    <row r="137" spans="1:40" ht="12.75">
      <c r="A137" s="16">
        <f>DATA!C143</f>
        <v>36572</v>
      </c>
      <c r="B137" s="53">
        <f>DATA!D143</f>
        <v>33.08</v>
      </c>
      <c r="C137" s="53">
        <f>DATA!E143</f>
        <v>33.19</v>
      </c>
      <c r="D137" s="53">
        <f>DATA!F143</f>
        <v>32.93</v>
      </c>
      <c r="E137" s="53">
        <f>DATA!G143</f>
        <v>33.05</v>
      </c>
      <c r="F137" s="55">
        <f>DATA!H143</f>
        <v>14970700</v>
      </c>
      <c r="G137" s="19">
        <f t="shared" si="27"/>
        <v>32.95598144679068</v>
      </c>
      <c r="H137" s="19">
        <f t="shared" si="28"/>
        <v>1</v>
      </c>
      <c r="I137" s="18">
        <f t="shared" si="33"/>
        <v>32.95598144679068</v>
      </c>
      <c r="J137" s="18"/>
      <c r="K137" s="19">
        <f t="shared" si="29"/>
        <v>31.946351791193386</v>
      </c>
      <c r="L137" s="19">
        <f t="shared" si="30"/>
        <v>1</v>
      </c>
      <c r="M137" s="18">
        <f t="shared" si="34"/>
        <v>31.946351791193386</v>
      </c>
      <c r="N137" s="85">
        <f t="shared" si="31"/>
        <v>36572</v>
      </c>
      <c r="O137" s="20">
        <f t="shared" si="32"/>
        <v>1.0096296555972941</v>
      </c>
      <c r="P137" s="29"/>
      <c r="Q137" s="43"/>
      <c r="R137" s="44"/>
      <c r="S137" s="45"/>
      <c r="W137" s="44"/>
      <c r="X137" s="43"/>
      <c r="Y137" s="31">
        <f t="shared" si="35"/>
        <v>135</v>
      </c>
      <c r="Z137" s="46"/>
      <c r="AA137" s="46"/>
      <c r="AB137" s="46"/>
      <c r="AC137" s="46"/>
      <c r="AD137" s="89">
        <f>AVERAGE(INDEX($E$3:$E$1000,$Y137-DATA!$I$1+1):$E137)</f>
        <v>33.29533333333333</v>
      </c>
      <c r="AE137" s="89">
        <f>STDEVP(INDEX($E$3:$E$1000,$Y137-DATA!$I$1+1):$E137)</f>
        <v>0.46821457569025826</v>
      </c>
      <c r="AF137" s="89">
        <f>AD137-MACD!$AB$5*AE137</f>
        <v>32.358904181952816</v>
      </c>
      <c r="AG137" s="89">
        <f>AD137+MACD!$AB$5*AE137</f>
        <v>34.23176248471385</v>
      </c>
      <c r="AH137" s="46"/>
      <c r="AI137" s="44"/>
      <c r="AJ137" s="46"/>
      <c r="AK137" s="46"/>
      <c r="AL137" s="46"/>
      <c r="AM137" s="46"/>
      <c r="AN137" s="46"/>
    </row>
    <row r="138" spans="1:40" ht="12.75">
      <c r="A138" s="16">
        <f>DATA!C144</f>
        <v>36573</v>
      </c>
      <c r="B138" s="53">
        <f>DATA!D144</f>
        <v>33.05</v>
      </c>
      <c r="C138" s="53">
        <f>DATA!E144</f>
        <v>33.24</v>
      </c>
      <c r="D138" s="53">
        <f>DATA!F144</f>
        <v>32.75</v>
      </c>
      <c r="E138" s="53">
        <f>DATA!G144</f>
        <v>32.75</v>
      </c>
      <c r="F138" s="55">
        <f>DATA!H144</f>
        <v>15276100</v>
      </c>
      <c r="G138" s="19">
        <f t="shared" si="27"/>
        <v>32.936364166143946</v>
      </c>
      <c r="H138" s="19">
        <f t="shared" si="28"/>
        <v>1</v>
      </c>
      <c r="I138" s="18">
        <f t="shared" si="33"/>
        <v>32.936364166143946</v>
      </c>
      <c r="J138" s="18"/>
      <c r="K138" s="19">
        <f t="shared" si="29"/>
        <v>31.97786740722502</v>
      </c>
      <c r="L138" s="19">
        <f t="shared" si="30"/>
        <v>1</v>
      </c>
      <c r="M138" s="18">
        <f t="shared" si="34"/>
        <v>31.97786740722502</v>
      </c>
      <c r="N138" s="85">
        <f t="shared" si="31"/>
        <v>36573</v>
      </c>
      <c r="O138" s="20">
        <f t="shared" si="32"/>
        <v>0.9584967589189262</v>
      </c>
      <c r="P138" s="29"/>
      <c r="Q138" s="43"/>
      <c r="R138" s="44"/>
      <c r="S138" s="45"/>
      <c r="W138" s="44"/>
      <c r="X138" s="43"/>
      <c r="Y138" s="31">
        <f t="shared" si="35"/>
        <v>136</v>
      </c>
      <c r="Z138" s="46"/>
      <c r="AA138" s="46"/>
      <c r="AB138" s="46"/>
      <c r="AC138" s="46"/>
      <c r="AD138" s="89">
        <f>AVERAGE(INDEX($E$3:$E$1000,$Y138-DATA!$I$1+1):$E138)</f>
        <v>33.19933333333333</v>
      </c>
      <c r="AE138" s="89">
        <f>STDEVP(INDEX($E$3:$E$1000,$Y138-DATA!$I$1+1):$E138)</f>
        <v>0.42008676352495183</v>
      </c>
      <c r="AF138" s="89">
        <f>AD138-MACD!$AB$5*AE138</f>
        <v>32.35915980628342</v>
      </c>
      <c r="AG138" s="89">
        <f>AD138+MACD!$AB$5*AE138</f>
        <v>34.039506860383234</v>
      </c>
      <c r="AH138" s="46"/>
      <c r="AI138" s="44"/>
      <c r="AJ138" s="46"/>
      <c r="AK138" s="46"/>
      <c r="AL138" s="46"/>
      <c r="AM138" s="46"/>
      <c r="AN138" s="46"/>
    </row>
    <row r="139" spans="1:40" ht="12.75">
      <c r="A139" s="16">
        <f>DATA!C145</f>
        <v>36574</v>
      </c>
      <c r="B139" s="53">
        <f>DATA!D145</f>
        <v>33</v>
      </c>
      <c r="C139" s="53">
        <f>DATA!E145</f>
        <v>33.1</v>
      </c>
      <c r="D139" s="53">
        <f>DATA!F145</f>
        <v>32.58</v>
      </c>
      <c r="E139" s="53">
        <f>DATA!G145</f>
        <v>32.6</v>
      </c>
      <c r="F139" s="55">
        <f>DATA!H145</f>
        <v>18374000</v>
      </c>
      <c r="G139" s="19">
        <f t="shared" si="27"/>
        <v>32.904329483654045</v>
      </c>
      <c r="H139" s="19">
        <f t="shared" si="28"/>
        <v>1</v>
      </c>
      <c r="I139" s="18">
        <f t="shared" si="33"/>
        <v>32.904329483654045</v>
      </c>
      <c r="J139" s="18"/>
      <c r="K139" s="19">
        <f t="shared" si="29"/>
        <v>32.00226476380443</v>
      </c>
      <c r="L139" s="19">
        <f t="shared" si="30"/>
        <v>1</v>
      </c>
      <c r="M139" s="18">
        <f t="shared" si="34"/>
        <v>32.00226476380443</v>
      </c>
      <c r="N139" s="85">
        <f t="shared" si="31"/>
        <v>36574</v>
      </c>
      <c r="O139" s="20">
        <f t="shared" si="32"/>
        <v>0.9020647198496121</v>
      </c>
      <c r="P139" s="29"/>
      <c r="Q139" s="43"/>
      <c r="R139" s="44"/>
      <c r="S139" s="45"/>
      <c r="W139" s="44"/>
      <c r="X139" s="43"/>
      <c r="Y139" s="31">
        <f t="shared" si="35"/>
        <v>137</v>
      </c>
      <c r="Z139" s="46"/>
      <c r="AA139" s="46"/>
      <c r="AB139" s="46"/>
      <c r="AC139" s="46"/>
      <c r="AD139" s="89">
        <f>AVERAGE(INDEX($E$3:$E$1000,$Y139-DATA!$I$1+1):$E139)</f>
        <v>33.12200000000001</v>
      </c>
      <c r="AE139" s="89">
        <f>STDEVP(INDEX($E$3:$E$1000,$Y139-DATA!$I$1+1):$E139)</f>
        <v>0.4165125048137898</v>
      </c>
      <c r="AF139" s="89">
        <f>AD139-MACD!$AB$5*AE139</f>
        <v>32.28897499037243</v>
      </c>
      <c r="AG139" s="89">
        <f>AD139+MACD!$AB$5*AE139</f>
        <v>33.95502500962758</v>
      </c>
      <c r="AH139" s="46"/>
      <c r="AI139" s="44"/>
      <c r="AJ139" s="46"/>
      <c r="AK139" s="46"/>
      <c r="AL139" s="46"/>
      <c r="AM139" s="46"/>
      <c r="AN139" s="46"/>
    </row>
    <row r="140" spans="1:40" ht="12.75">
      <c r="A140" s="16">
        <f>DATA!C146</f>
        <v>36575</v>
      </c>
      <c r="B140" s="53">
        <f>DATA!D146</f>
        <v>32.79</v>
      </c>
      <c r="C140" s="53">
        <f>DATA!E146</f>
        <v>32.89</v>
      </c>
      <c r="D140" s="53">
        <f>DATA!F146</f>
        <v>32.5</v>
      </c>
      <c r="E140" s="53">
        <f>DATA!G146</f>
        <v>32.7</v>
      </c>
      <c r="F140" s="55">
        <f>DATA!H146</f>
        <v>17531100</v>
      </c>
      <c r="G140" s="19">
        <f t="shared" si="27"/>
        <v>32.88486953282985</v>
      </c>
      <c r="H140" s="19">
        <f t="shared" si="28"/>
        <v>1</v>
      </c>
      <c r="I140" s="18">
        <f t="shared" si="33"/>
        <v>32.88486953282985</v>
      </c>
      <c r="J140" s="18"/>
      <c r="K140" s="19">
        <f t="shared" si="29"/>
        <v>32.02962692992975</v>
      </c>
      <c r="L140" s="19">
        <f t="shared" si="30"/>
        <v>1</v>
      </c>
      <c r="M140" s="18">
        <f t="shared" si="34"/>
        <v>32.02962692992975</v>
      </c>
      <c r="N140" s="85">
        <f t="shared" si="31"/>
        <v>36575</v>
      </c>
      <c r="O140" s="20">
        <f t="shared" si="32"/>
        <v>0.8552426029001055</v>
      </c>
      <c r="P140" s="29"/>
      <c r="Q140" s="43"/>
      <c r="R140" s="44"/>
      <c r="S140" s="45"/>
      <c r="W140" s="44"/>
      <c r="X140" s="43"/>
      <c r="Y140" s="31">
        <f t="shared" si="35"/>
        <v>138</v>
      </c>
      <c r="Z140" s="46"/>
      <c r="AA140" s="46"/>
      <c r="AB140" s="46"/>
      <c r="AC140" s="46"/>
      <c r="AD140" s="89">
        <f>AVERAGE(INDEX($E$3:$E$1000,$Y140-DATA!$I$1+1):$E140)</f>
        <v>33.03333333333333</v>
      </c>
      <c r="AE140" s="89">
        <f>STDEVP(INDEX($E$3:$E$1000,$Y140-DATA!$I$1+1):$E140)</f>
        <v>0.3500412674087112</v>
      </c>
      <c r="AF140" s="89">
        <f>AD140-MACD!$AB$5*AE140</f>
        <v>32.333250798515905</v>
      </c>
      <c r="AG140" s="89">
        <f>AD140+MACD!$AB$5*AE140</f>
        <v>33.73341586815076</v>
      </c>
      <c r="AH140" s="46"/>
      <c r="AI140" s="44"/>
      <c r="AJ140" s="46"/>
      <c r="AK140" s="46"/>
      <c r="AL140" s="46"/>
      <c r="AM140" s="46"/>
      <c r="AN140" s="46"/>
    </row>
    <row r="141" spans="1:40" ht="12.75">
      <c r="A141" s="16">
        <f>DATA!C147</f>
        <v>36578</v>
      </c>
      <c r="B141" s="53">
        <f>DATA!D147</f>
        <v>32.75</v>
      </c>
      <c r="C141" s="53">
        <f>DATA!E147</f>
        <v>33.48</v>
      </c>
      <c r="D141" s="53">
        <f>DATA!F147</f>
        <v>32.71</v>
      </c>
      <c r="E141" s="53">
        <f>DATA!G147</f>
        <v>33.42</v>
      </c>
      <c r="F141" s="55">
        <f>DATA!H147</f>
        <v>20830700</v>
      </c>
      <c r="G141" s="19">
        <f t="shared" si="27"/>
        <v>32.93583433922701</v>
      </c>
      <c r="H141" s="19">
        <f t="shared" si="28"/>
        <v>1</v>
      </c>
      <c r="I141" s="18">
        <f t="shared" si="33"/>
        <v>32.93583433922701</v>
      </c>
      <c r="J141" s="18"/>
      <c r="K141" s="19">
        <f t="shared" si="29"/>
        <v>32.08415136405015</v>
      </c>
      <c r="L141" s="19">
        <f t="shared" si="30"/>
        <v>1</v>
      </c>
      <c r="M141" s="18">
        <f t="shared" si="34"/>
        <v>32.08415136405015</v>
      </c>
      <c r="N141" s="85">
        <f t="shared" si="31"/>
        <v>36578</v>
      </c>
      <c r="O141" s="20">
        <f t="shared" si="32"/>
        <v>0.8516829751768569</v>
      </c>
      <c r="P141" s="29"/>
      <c r="Q141" s="43"/>
      <c r="R141" s="44"/>
      <c r="S141" s="45"/>
      <c r="W141" s="44"/>
      <c r="X141" s="43"/>
      <c r="Y141" s="31">
        <f t="shared" si="35"/>
        <v>139</v>
      </c>
      <c r="Z141" s="46"/>
      <c r="AA141" s="46"/>
      <c r="AB141" s="46"/>
      <c r="AC141" s="46"/>
      <c r="AD141" s="89">
        <f>AVERAGE(INDEX($E$3:$E$1000,$Y141-DATA!$I$1+1):$E141)</f>
        <v>33.019333333333336</v>
      </c>
      <c r="AE141" s="89">
        <f>STDEVP(INDEX($E$3:$E$1000,$Y141-DATA!$I$1+1):$E141)</f>
        <v>0.32949388798907897</v>
      </c>
      <c r="AF141" s="89">
        <f>AD141-MACD!$AB$5*AE141</f>
        <v>32.360345557355174</v>
      </c>
      <c r="AG141" s="89">
        <f>AD141+MACD!$AB$5*AE141</f>
        <v>33.6783211093115</v>
      </c>
      <c r="AH141" s="46"/>
      <c r="AI141" s="44"/>
      <c r="AJ141" s="46"/>
      <c r="AK141" s="46"/>
      <c r="AL141" s="46"/>
      <c r="AM141" s="46"/>
      <c r="AN141" s="46"/>
    </row>
    <row r="142" spans="1:40" ht="12.75">
      <c r="A142" s="16">
        <f>DATA!C148</f>
        <v>36579</v>
      </c>
      <c r="B142" s="53">
        <f>DATA!D148</f>
        <v>33.41</v>
      </c>
      <c r="C142" s="53">
        <f>DATA!E148</f>
        <v>33.66</v>
      </c>
      <c r="D142" s="53">
        <f>DATA!F148</f>
        <v>33.05</v>
      </c>
      <c r="E142" s="53">
        <f>DATA!G148</f>
        <v>33.28</v>
      </c>
      <c r="F142" s="55">
        <f>DATA!H148</f>
        <v>21163300</v>
      </c>
      <c r="G142" s="19">
        <f t="shared" si="27"/>
        <v>32.96861202120539</v>
      </c>
      <c r="H142" s="19">
        <f t="shared" si="28"/>
        <v>1</v>
      </c>
      <c r="I142" s="18">
        <f t="shared" si="33"/>
        <v>32.96861202120539</v>
      </c>
      <c r="J142" s="18"/>
      <c r="K142" s="19">
        <f t="shared" si="29"/>
        <v>32.13104738898936</v>
      </c>
      <c r="L142" s="19">
        <f t="shared" si="30"/>
        <v>1</v>
      </c>
      <c r="M142" s="18">
        <f t="shared" si="34"/>
        <v>32.13104738898936</v>
      </c>
      <c r="N142" s="85">
        <f t="shared" si="31"/>
        <v>36579</v>
      </c>
      <c r="O142" s="20">
        <f t="shared" si="32"/>
        <v>0.8375646322160293</v>
      </c>
      <c r="P142" s="29"/>
      <c r="Q142" s="43"/>
      <c r="R142" s="44"/>
      <c r="S142" s="45"/>
      <c r="W142" s="44"/>
      <c r="X142" s="43"/>
      <c r="Y142" s="31">
        <f t="shared" si="35"/>
        <v>140</v>
      </c>
      <c r="Z142" s="46"/>
      <c r="AA142" s="46"/>
      <c r="AB142" s="46"/>
      <c r="AC142" s="46"/>
      <c r="AD142" s="89">
        <f>AVERAGE(INDEX($E$3:$E$1000,$Y142-DATA!$I$1+1):$E142)</f>
        <v>32.996</v>
      </c>
      <c r="AE142" s="89">
        <f>STDEVP(INDEX($E$3:$E$1000,$Y142-DATA!$I$1+1):$E142)</f>
        <v>0.29612609926563427</v>
      </c>
      <c r="AF142" s="89">
        <f>AD142-MACD!$AB$5*AE142</f>
        <v>32.40374780146873</v>
      </c>
      <c r="AG142" s="89">
        <f>AD142+MACD!$AB$5*AE142</f>
        <v>33.58825219853127</v>
      </c>
      <c r="AH142" s="46"/>
      <c r="AI142" s="44"/>
      <c r="AJ142" s="46"/>
      <c r="AK142" s="46"/>
      <c r="AL142" s="46"/>
      <c r="AM142" s="46"/>
      <c r="AN142" s="46"/>
    </row>
    <row r="143" spans="1:40" ht="12.75">
      <c r="A143" s="16">
        <f>DATA!C149</f>
        <v>36580</v>
      </c>
      <c r="B143" s="53">
        <f>DATA!D149</f>
        <v>33.3</v>
      </c>
      <c r="C143" s="53">
        <f>DATA!E149</f>
        <v>33.31</v>
      </c>
      <c r="D143" s="53">
        <f>DATA!F149</f>
        <v>32.92</v>
      </c>
      <c r="E143" s="53">
        <f>DATA!G149</f>
        <v>32.97</v>
      </c>
      <c r="F143" s="55">
        <f>DATA!H149</f>
        <v>16815600</v>
      </c>
      <c r="G143" s="19">
        <f t="shared" si="27"/>
        <v>32.96874420966201</v>
      </c>
      <c r="H143" s="19">
        <f t="shared" si="28"/>
        <v>1</v>
      </c>
      <c r="I143" s="18">
        <f t="shared" si="33"/>
        <v>32.96874420966201</v>
      </c>
      <c r="J143" s="18"/>
      <c r="K143" s="19">
        <f t="shared" si="29"/>
        <v>32.16394749138193</v>
      </c>
      <c r="L143" s="19">
        <f t="shared" si="30"/>
        <v>1</v>
      </c>
      <c r="M143" s="18">
        <f t="shared" si="34"/>
        <v>32.16394749138193</v>
      </c>
      <c r="N143" s="85">
        <f t="shared" si="31"/>
        <v>36580</v>
      </c>
      <c r="O143" s="20">
        <f t="shared" si="32"/>
        <v>0.8047967182800804</v>
      </c>
      <c r="P143" s="29"/>
      <c r="Q143" s="43"/>
      <c r="R143" s="44"/>
      <c r="S143" s="45"/>
      <c r="W143" s="44"/>
      <c r="X143" s="43"/>
      <c r="Y143" s="31">
        <f t="shared" si="35"/>
        <v>141</v>
      </c>
      <c r="Z143" s="46"/>
      <c r="AA143" s="46"/>
      <c r="AB143" s="46"/>
      <c r="AC143" s="46"/>
      <c r="AD143" s="89">
        <f>AVERAGE(INDEX($E$3:$E$1000,$Y143-DATA!$I$1+1):$E143)</f>
        <v>32.980000000000004</v>
      </c>
      <c r="AE143" s="89">
        <f>STDEVP(INDEX($E$3:$E$1000,$Y143-DATA!$I$1+1):$E143)</f>
        <v>0.2905626725275283</v>
      </c>
      <c r="AF143" s="89">
        <f>AD143-MACD!$AB$5*AE143</f>
        <v>32.39887465494495</v>
      </c>
      <c r="AG143" s="89">
        <f>AD143+MACD!$AB$5*AE143</f>
        <v>33.56112534505506</v>
      </c>
      <c r="AH143" s="46"/>
      <c r="AI143" s="44"/>
      <c r="AJ143" s="46"/>
      <c r="AK143" s="46"/>
      <c r="AL143" s="46"/>
      <c r="AM143" s="46"/>
      <c r="AN143" s="46"/>
    </row>
    <row r="144" spans="1:40" ht="12.75">
      <c r="A144" s="16">
        <f>DATA!C150</f>
        <v>36581</v>
      </c>
      <c r="B144" s="53">
        <f>DATA!D150</f>
        <v>32.72</v>
      </c>
      <c r="C144" s="53">
        <f>DATA!E150</f>
        <v>32.89</v>
      </c>
      <c r="D144" s="53">
        <f>DATA!F150</f>
        <v>32.61</v>
      </c>
      <c r="E144" s="53">
        <f>DATA!G150</f>
        <v>32.67</v>
      </c>
      <c r="F144" s="55">
        <f>DATA!H150</f>
        <v>16717200</v>
      </c>
      <c r="G144" s="19">
        <f t="shared" si="27"/>
        <v>32.94029238017039</v>
      </c>
      <c r="H144" s="19">
        <f t="shared" si="28"/>
        <v>1</v>
      </c>
      <c r="I144" s="18">
        <f t="shared" si="33"/>
        <v>32.94029238017039</v>
      </c>
      <c r="J144" s="18"/>
      <c r="K144" s="19">
        <f t="shared" si="29"/>
        <v>32.183792687798324</v>
      </c>
      <c r="L144" s="19">
        <f t="shared" si="30"/>
        <v>1</v>
      </c>
      <c r="M144" s="18">
        <f t="shared" si="34"/>
        <v>32.183792687798324</v>
      </c>
      <c r="N144" s="85">
        <f t="shared" si="31"/>
        <v>36581</v>
      </c>
      <c r="O144" s="20">
        <f t="shared" si="32"/>
        <v>0.756499692372067</v>
      </c>
      <c r="P144" s="29"/>
      <c r="Q144" s="43"/>
      <c r="R144" s="44"/>
      <c r="S144" s="45"/>
      <c r="W144" s="44"/>
      <c r="X144" s="43"/>
      <c r="Y144" s="31">
        <f t="shared" si="35"/>
        <v>142</v>
      </c>
      <c r="Z144" s="46"/>
      <c r="AA144" s="46"/>
      <c r="AB144" s="46"/>
      <c r="AC144" s="46"/>
      <c r="AD144" s="89">
        <f>AVERAGE(INDEX($E$3:$E$1000,$Y144-DATA!$I$1+1):$E144)</f>
        <v>32.946000000000005</v>
      </c>
      <c r="AE144" s="89">
        <f>STDEVP(INDEX($E$3:$E$1000,$Y144-DATA!$I$1+1):$E144)</f>
        <v>0.29497570521348065</v>
      </c>
      <c r="AF144" s="89">
        <f>AD144-MACD!$AB$5*AE144</f>
        <v>32.35604858957304</v>
      </c>
      <c r="AG144" s="89">
        <f>AD144+MACD!$AB$5*AE144</f>
        <v>33.53595141042697</v>
      </c>
      <c r="AH144" s="46"/>
      <c r="AI144" s="44"/>
      <c r="AJ144" s="46"/>
      <c r="AK144" s="46"/>
      <c r="AL144" s="46"/>
      <c r="AM144" s="46"/>
      <c r="AN144" s="46"/>
    </row>
    <row r="145" spans="1:40" ht="12.75">
      <c r="A145" s="16">
        <f>DATA!C151</f>
        <v>36582</v>
      </c>
      <c r="B145" s="53">
        <f>DATA!D151</f>
        <v>32.75</v>
      </c>
      <c r="C145" s="53">
        <f>DATA!E151</f>
        <v>32.95</v>
      </c>
      <c r="D145" s="53">
        <f>DATA!F151</f>
        <v>32.52</v>
      </c>
      <c r="E145" s="53">
        <f>DATA!G151</f>
        <v>32.52</v>
      </c>
      <c r="F145" s="55">
        <f>DATA!H151</f>
        <v>17012000</v>
      </c>
      <c r="G145" s="19">
        <f t="shared" si="27"/>
        <v>32.90026453443988</v>
      </c>
      <c r="H145" s="19">
        <f t="shared" si="28"/>
        <v>1</v>
      </c>
      <c r="I145" s="18">
        <f t="shared" si="33"/>
        <v>32.90026453443988</v>
      </c>
      <c r="J145" s="18"/>
      <c r="K145" s="19">
        <f t="shared" si="29"/>
        <v>32.19697728827682</v>
      </c>
      <c r="L145" s="19">
        <f t="shared" si="30"/>
        <v>1</v>
      </c>
      <c r="M145" s="18">
        <f t="shared" si="34"/>
        <v>32.19697728827682</v>
      </c>
      <c r="N145" s="85">
        <f t="shared" si="31"/>
        <v>36582</v>
      </c>
      <c r="O145" s="20">
        <f t="shared" si="32"/>
        <v>0.7032872461630575</v>
      </c>
      <c r="P145" s="29"/>
      <c r="Q145" s="43"/>
      <c r="R145" s="44"/>
      <c r="S145" s="45"/>
      <c r="W145" s="44"/>
      <c r="X145" s="43"/>
      <c r="Y145" s="31">
        <f t="shared" si="35"/>
        <v>143</v>
      </c>
      <c r="Z145" s="46"/>
      <c r="AA145" s="46"/>
      <c r="AB145" s="46"/>
      <c r="AC145" s="46"/>
      <c r="AD145" s="89">
        <f>AVERAGE(INDEX($E$3:$E$1000,$Y145-DATA!$I$1+1):$E145)</f>
        <v>32.879333333333335</v>
      </c>
      <c r="AE145" s="89">
        <f>STDEVP(INDEX($E$3:$E$1000,$Y145-DATA!$I$1+1):$E145)</f>
        <v>0.2696285510762204</v>
      </c>
      <c r="AF145" s="89">
        <f>AD145-MACD!$AB$5*AE145</f>
        <v>32.340076231180895</v>
      </c>
      <c r="AG145" s="89">
        <f>AD145+MACD!$AB$5*AE145</f>
        <v>33.418590435485775</v>
      </c>
      <c r="AH145" s="46"/>
      <c r="AI145" s="44"/>
      <c r="AJ145" s="46"/>
      <c r="AK145" s="46"/>
      <c r="AL145" s="46"/>
      <c r="AM145" s="46"/>
      <c r="AN145" s="46"/>
    </row>
    <row r="146" spans="1:40" ht="12.75">
      <c r="A146" s="16">
        <f>DATA!C152</f>
        <v>36585</v>
      </c>
      <c r="B146" s="53">
        <f>DATA!D152</f>
        <v>32.69</v>
      </c>
      <c r="C146" s="53">
        <f>DATA!E152</f>
        <v>32.93</v>
      </c>
      <c r="D146" s="53">
        <f>DATA!F152</f>
        <v>32.51</v>
      </c>
      <c r="E146" s="53">
        <f>DATA!G152</f>
        <v>32.79</v>
      </c>
      <c r="F146" s="55">
        <f>DATA!H152</f>
        <v>15690800</v>
      </c>
      <c r="G146" s="19">
        <f t="shared" si="27"/>
        <v>32.88976315020751</v>
      </c>
      <c r="H146" s="19">
        <f t="shared" si="28"/>
        <v>1</v>
      </c>
      <c r="I146" s="18">
        <f t="shared" si="33"/>
        <v>32.88976315020751</v>
      </c>
      <c r="J146" s="18"/>
      <c r="K146" s="19">
        <f t="shared" si="29"/>
        <v>32.220233080893415</v>
      </c>
      <c r="L146" s="19">
        <f t="shared" si="30"/>
        <v>1</v>
      </c>
      <c r="M146" s="18">
        <f t="shared" si="34"/>
        <v>32.220233080893415</v>
      </c>
      <c r="N146" s="85">
        <f t="shared" si="31"/>
        <v>36585</v>
      </c>
      <c r="O146" s="20">
        <f t="shared" si="32"/>
        <v>0.6695300693140922</v>
      </c>
      <c r="P146" s="29"/>
      <c r="Q146" s="43"/>
      <c r="R146" s="44"/>
      <c r="S146" s="45"/>
      <c r="W146" s="44"/>
      <c r="X146" s="43"/>
      <c r="Y146" s="31">
        <f t="shared" si="35"/>
        <v>144</v>
      </c>
      <c r="Z146" s="46"/>
      <c r="AA146" s="46"/>
      <c r="AB146" s="46"/>
      <c r="AC146" s="46"/>
      <c r="AD146" s="89">
        <f>AVERAGE(INDEX($E$3:$E$1000,$Y146-DATA!$I$1+1):$E146)</f>
        <v>32.85333333333334</v>
      </c>
      <c r="AE146" s="89">
        <f>STDEVP(INDEX($E$3:$E$1000,$Y146-DATA!$I$1+1):$E146)</f>
        <v>0.25793194623520943</v>
      </c>
      <c r="AF146" s="89">
        <f>AD146-MACD!$AB$5*AE146</f>
        <v>32.33746944086292</v>
      </c>
      <c r="AG146" s="89">
        <f>AD146+MACD!$AB$5*AE146</f>
        <v>33.36919722580376</v>
      </c>
      <c r="AH146" s="46"/>
      <c r="AI146" s="44"/>
      <c r="AJ146" s="46"/>
      <c r="AK146" s="46"/>
      <c r="AL146" s="46"/>
      <c r="AM146" s="46"/>
      <c r="AN146" s="46"/>
    </row>
    <row r="147" spans="1:40" ht="12.75">
      <c r="A147" s="16">
        <f>DATA!C153</f>
        <v>36586</v>
      </c>
      <c r="B147" s="53">
        <f>DATA!D153</f>
        <v>32.93</v>
      </c>
      <c r="C147" s="53">
        <f>DATA!E153</f>
        <v>32.95</v>
      </c>
      <c r="D147" s="53">
        <f>DATA!F153</f>
        <v>32.42</v>
      </c>
      <c r="E147" s="53">
        <f>DATA!G153</f>
        <v>32.49</v>
      </c>
      <c r="F147" s="55">
        <f>DATA!H153</f>
        <v>18938400</v>
      </c>
      <c r="G147" s="19">
        <f t="shared" si="27"/>
        <v>32.851690469235365</v>
      </c>
      <c r="H147" s="19">
        <f t="shared" si="28"/>
        <v>1</v>
      </c>
      <c r="I147" s="18">
        <f t="shared" si="33"/>
        <v>32.851690469235365</v>
      </c>
      <c r="J147" s="18"/>
      <c r="K147" s="19">
        <f t="shared" si="29"/>
        <v>32.23081217576034</v>
      </c>
      <c r="L147" s="19">
        <f t="shared" si="30"/>
        <v>1</v>
      </c>
      <c r="M147" s="18">
        <f t="shared" si="34"/>
        <v>32.23081217576034</v>
      </c>
      <c r="N147" s="85">
        <f t="shared" si="31"/>
        <v>36586</v>
      </c>
      <c r="O147" s="20">
        <f t="shared" si="32"/>
        <v>0.6208782934750232</v>
      </c>
      <c r="P147" s="29"/>
      <c r="Q147" s="43"/>
      <c r="R147" s="44"/>
      <c r="S147" s="45"/>
      <c r="W147" s="44"/>
      <c r="X147" s="43"/>
      <c r="Y147" s="31">
        <f t="shared" si="35"/>
        <v>145</v>
      </c>
      <c r="Z147" s="46"/>
      <c r="AA147" s="46"/>
      <c r="AB147" s="46"/>
      <c r="AC147" s="46"/>
      <c r="AD147" s="89">
        <f>AVERAGE(INDEX($E$3:$E$1000,$Y147-DATA!$I$1+1):$E147)</f>
        <v>32.826666666666675</v>
      </c>
      <c r="AE147" s="89">
        <f>STDEVP(INDEX($E$3:$E$1000,$Y147-DATA!$I$1+1):$E147)</f>
        <v>0.27299979649901185</v>
      </c>
      <c r="AF147" s="89">
        <f>AD147-MACD!$AB$5*AE147</f>
        <v>32.28066707366865</v>
      </c>
      <c r="AG147" s="89">
        <f>AD147+MACD!$AB$5*AE147</f>
        <v>33.3726662596647</v>
      </c>
      <c r="AH147" s="46"/>
      <c r="AI147" s="44"/>
      <c r="AJ147" s="46"/>
      <c r="AK147" s="46"/>
      <c r="AL147" s="46"/>
      <c r="AM147" s="46"/>
      <c r="AN147" s="46"/>
    </row>
    <row r="148" spans="1:40" ht="12.75">
      <c r="A148" s="16">
        <f>DATA!C154</f>
        <v>36587</v>
      </c>
      <c r="B148" s="53">
        <f>DATA!D154</f>
        <v>32.46</v>
      </c>
      <c r="C148" s="53">
        <f>DATA!E154</f>
        <v>32.87</v>
      </c>
      <c r="D148" s="53">
        <f>DATA!F154</f>
        <v>32.41</v>
      </c>
      <c r="E148" s="53">
        <f>DATA!G154</f>
        <v>32.85</v>
      </c>
      <c r="F148" s="55">
        <f>DATA!H154</f>
        <v>14797700</v>
      </c>
      <c r="G148" s="19">
        <f t="shared" si="27"/>
        <v>32.85152947216533</v>
      </c>
      <c r="H148" s="19">
        <f t="shared" si="28"/>
        <v>1</v>
      </c>
      <c r="I148" s="18">
        <f t="shared" si="33"/>
        <v>32.85152947216533</v>
      </c>
      <c r="J148" s="18"/>
      <c r="K148" s="19">
        <f t="shared" si="29"/>
        <v>32.25509405122072</v>
      </c>
      <c r="L148" s="19">
        <f t="shared" si="30"/>
        <v>1</v>
      </c>
      <c r="M148" s="18">
        <f t="shared" si="34"/>
        <v>32.25509405122072</v>
      </c>
      <c r="N148" s="85">
        <f t="shared" si="31"/>
        <v>36587</v>
      </c>
      <c r="O148" s="20">
        <f t="shared" si="32"/>
        <v>0.5964354209446086</v>
      </c>
      <c r="P148" s="29"/>
      <c r="Q148" s="43"/>
      <c r="R148" s="44"/>
      <c r="S148" s="45"/>
      <c r="W148" s="44"/>
      <c r="X148" s="43"/>
      <c r="Y148" s="31">
        <f t="shared" si="35"/>
        <v>146</v>
      </c>
      <c r="Z148" s="46"/>
      <c r="AA148" s="46"/>
      <c r="AB148" s="46"/>
      <c r="AC148" s="46"/>
      <c r="AD148" s="89">
        <f>AVERAGE(INDEX($E$3:$E$1000,$Y148-DATA!$I$1+1):$E148)</f>
        <v>32.85000000000001</v>
      </c>
      <c r="AE148" s="89">
        <f>STDEVP(INDEX($E$3:$E$1000,$Y148-DATA!$I$1+1):$E148)</f>
        <v>0.25866323021675464</v>
      </c>
      <c r="AF148" s="89">
        <f>AD148-MACD!$AB$5*AE148</f>
        <v>32.3326735395665</v>
      </c>
      <c r="AG148" s="89">
        <f>AD148+MACD!$AB$5*AE148</f>
        <v>33.36732646043352</v>
      </c>
      <c r="AH148" s="46"/>
      <c r="AI148" s="44"/>
      <c r="AJ148" s="46"/>
      <c r="AK148" s="46"/>
      <c r="AL148" s="46"/>
      <c r="AM148" s="46"/>
      <c r="AN148" s="46"/>
    </row>
    <row r="149" spans="1:40" ht="12.75">
      <c r="A149" s="16">
        <f>DATA!C155</f>
        <v>36588</v>
      </c>
      <c r="B149" s="53">
        <f>DATA!D155</f>
        <v>32.7</v>
      </c>
      <c r="C149" s="53">
        <f>DATA!E155</f>
        <v>32.95</v>
      </c>
      <c r="D149" s="53">
        <f>DATA!F155</f>
        <v>32.7</v>
      </c>
      <c r="E149" s="53">
        <f>DATA!G155</f>
        <v>32.9</v>
      </c>
      <c r="F149" s="55">
        <f>DATA!H155</f>
        <v>15287500</v>
      </c>
      <c r="G149" s="19">
        <f t="shared" si="27"/>
        <v>32.85614571291149</v>
      </c>
      <c r="H149" s="19">
        <f t="shared" si="28"/>
        <v>1</v>
      </c>
      <c r="I149" s="18">
        <f t="shared" si="33"/>
        <v>32.85614571291149</v>
      </c>
      <c r="J149" s="18"/>
      <c r="K149" s="19">
        <f t="shared" si="29"/>
        <v>32.280384480584615</v>
      </c>
      <c r="L149" s="19">
        <f t="shared" si="30"/>
        <v>1</v>
      </c>
      <c r="M149" s="18">
        <f t="shared" si="34"/>
        <v>32.280384480584615</v>
      </c>
      <c r="N149" s="85">
        <f t="shared" si="31"/>
        <v>36588</v>
      </c>
      <c r="O149" s="20">
        <f t="shared" si="32"/>
        <v>0.5757612323268759</v>
      </c>
      <c r="P149" s="29"/>
      <c r="Q149" s="43"/>
      <c r="R149" s="44"/>
      <c r="S149" s="45"/>
      <c r="W149" s="44"/>
      <c r="X149" s="43"/>
      <c r="Y149" s="31">
        <f t="shared" si="35"/>
        <v>147</v>
      </c>
      <c r="Z149" s="46"/>
      <c r="AA149" s="46"/>
      <c r="AB149" s="46"/>
      <c r="AC149" s="46"/>
      <c r="AD149" s="89">
        <f>AVERAGE(INDEX($E$3:$E$1000,$Y149-DATA!$I$1+1):$E149)</f>
        <v>32.838</v>
      </c>
      <c r="AE149" s="89">
        <f>STDEVP(INDEX($E$3:$E$1000,$Y149-DATA!$I$1+1):$E149)</f>
        <v>0.25179886152708875</v>
      </c>
      <c r="AF149" s="89">
        <f>AD149-MACD!$AB$5*AE149</f>
        <v>32.33440227694582</v>
      </c>
      <c r="AG149" s="89">
        <f>AD149+MACD!$AB$5*AE149</f>
        <v>33.34159772305418</v>
      </c>
      <c r="AH149" s="46"/>
      <c r="AI149" s="44"/>
      <c r="AJ149" s="46"/>
      <c r="AK149" s="46"/>
      <c r="AL149" s="46"/>
      <c r="AM149" s="46"/>
      <c r="AN149" s="46"/>
    </row>
    <row r="150" spans="1:40" ht="12.75">
      <c r="A150" s="16">
        <f>DATA!C156</f>
        <v>36589</v>
      </c>
      <c r="B150" s="53">
        <f>DATA!D156</f>
        <v>32.65</v>
      </c>
      <c r="C150" s="53">
        <f>DATA!E156</f>
        <v>33.48</v>
      </c>
      <c r="D150" s="53">
        <f>DATA!F156</f>
        <v>32.6</v>
      </c>
      <c r="E150" s="53">
        <f>DATA!G156</f>
        <v>32.77</v>
      </c>
      <c r="F150" s="55">
        <f>DATA!H156</f>
        <v>18573000</v>
      </c>
      <c r="G150" s="19">
        <f t="shared" si="27"/>
        <v>32.84794135930087</v>
      </c>
      <c r="H150" s="19">
        <f t="shared" si="28"/>
        <v>1</v>
      </c>
      <c r="I150" s="18">
        <f t="shared" si="33"/>
        <v>32.84794135930087</v>
      </c>
      <c r="J150" s="18"/>
      <c r="K150" s="19">
        <f t="shared" si="29"/>
        <v>32.29958508918914</v>
      </c>
      <c r="L150" s="19">
        <f t="shared" si="30"/>
        <v>1</v>
      </c>
      <c r="M150" s="18">
        <f t="shared" si="34"/>
        <v>32.29958508918914</v>
      </c>
      <c r="N150" s="85">
        <f t="shared" si="31"/>
        <v>36589</v>
      </c>
      <c r="O150" s="20">
        <f t="shared" si="32"/>
        <v>0.5483562701117322</v>
      </c>
      <c r="P150" s="29"/>
      <c r="Q150" s="43"/>
      <c r="R150" s="44"/>
      <c r="S150" s="45"/>
      <c r="W150" s="44"/>
      <c r="X150" s="43"/>
      <c r="Y150" s="31">
        <f t="shared" si="35"/>
        <v>148</v>
      </c>
      <c r="Z150" s="46"/>
      <c r="AA150" s="46"/>
      <c r="AB150" s="46"/>
      <c r="AC150" s="46"/>
      <c r="AD150" s="89">
        <f>AVERAGE(INDEX($E$3:$E$1000,$Y150-DATA!$I$1+1):$E150)</f>
        <v>32.832</v>
      </c>
      <c r="AE150" s="89">
        <f>STDEVP(INDEX($E$3:$E$1000,$Y150-DATA!$I$1+1):$E150)</f>
        <v>0.2522749822447982</v>
      </c>
      <c r="AF150" s="89">
        <f>AD150-MACD!$AB$5*AE150</f>
        <v>32.3274500355104</v>
      </c>
      <c r="AG150" s="89">
        <f>AD150+MACD!$AB$5*AE150</f>
        <v>33.3365499644896</v>
      </c>
      <c r="AH150" s="46"/>
      <c r="AI150" s="44"/>
      <c r="AJ150" s="46"/>
      <c r="AK150" s="46"/>
      <c r="AL150" s="46"/>
      <c r="AM150" s="46"/>
      <c r="AN150" s="46"/>
    </row>
    <row r="151" spans="1:40" ht="12.75">
      <c r="A151" s="16">
        <f>DATA!C157</f>
        <v>36592</v>
      </c>
      <c r="B151" s="53">
        <f>DATA!D157</f>
        <v>32.5</v>
      </c>
      <c r="C151" s="53">
        <f>DATA!E157</f>
        <v>32.5</v>
      </c>
      <c r="D151" s="53">
        <f>DATA!F157</f>
        <v>31.76</v>
      </c>
      <c r="E151" s="53">
        <f>DATA!G157</f>
        <v>31.83</v>
      </c>
      <c r="F151" s="55">
        <f>DATA!H157</f>
        <v>27443300</v>
      </c>
      <c r="G151" s="19">
        <f t="shared" si="27"/>
        <v>32.750994563176974</v>
      </c>
      <c r="H151" s="19">
        <f t="shared" si="28"/>
        <v>1</v>
      </c>
      <c r="I151" s="18">
        <f t="shared" si="33"/>
        <v>32.750994563176974</v>
      </c>
      <c r="J151" s="18"/>
      <c r="K151" s="19">
        <f t="shared" si="29"/>
        <v>32.281169987652305</v>
      </c>
      <c r="L151" s="19">
        <f t="shared" si="30"/>
        <v>1</v>
      </c>
      <c r="M151" s="18">
        <f t="shared" si="34"/>
        <v>32.281169987652305</v>
      </c>
      <c r="N151" s="85">
        <f t="shared" si="31"/>
        <v>36592</v>
      </c>
      <c r="O151" s="20">
        <f t="shared" si="32"/>
        <v>0.46982457552466883</v>
      </c>
      <c r="P151" s="29"/>
      <c r="Q151" s="43"/>
      <c r="R151" s="44"/>
      <c r="S151" s="45"/>
      <c r="W151" s="44"/>
      <c r="X151" s="43"/>
      <c r="Y151" s="31">
        <f t="shared" si="35"/>
        <v>149</v>
      </c>
      <c r="Z151" s="46"/>
      <c r="AA151" s="46"/>
      <c r="AB151" s="46"/>
      <c r="AC151" s="46"/>
      <c r="AD151" s="89">
        <f>AVERAGE(INDEX($E$3:$E$1000,$Y151-DATA!$I$1+1):$E151)</f>
        <v>32.772666666666666</v>
      </c>
      <c r="AE151" s="89">
        <f>STDEVP(INDEX($E$3:$E$1000,$Y151-DATA!$I$1+1):$E151)</f>
        <v>0.35527391623281745</v>
      </c>
      <c r="AF151" s="89">
        <f>AD151-MACD!$AB$5*AE151</f>
        <v>32.06211883420103</v>
      </c>
      <c r="AG151" s="89">
        <f>AD151+MACD!$AB$5*AE151</f>
        <v>33.4832144991323</v>
      </c>
      <c r="AH151" s="46"/>
      <c r="AI151" s="44"/>
      <c r="AJ151" s="46"/>
      <c r="AK151" s="46"/>
      <c r="AL151" s="46"/>
      <c r="AM151" s="46"/>
      <c r="AN151" s="46"/>
    </row>
    <row r="152" spans="1:40" ht="12.75">
      <c r="A152" s="16">
        <f>DATA!C158</f>
        <v>36593</v>
      </c>
      <c r="B152" s="53">
        <f>DATA!D158</f>
        <v>31.59</v>
      </c>
      <c r="C152" s="53">
        <f>DATA!E158</f>
        <v>31.7</v>
      </c>
      <c r="D152" s="53">
        <f>DATA!F158</f>
        <v>31.31</v>
      </c>
      <c r="E152" s="53">
        <f>DATA!G158</f>
        <v>31.56</v>
      </c>
      <c r="F152" s="55">
        <f>DATA!H158</f>
        <v>58142400</v>
      </c>
      <c r="G152" s="19">
        <f t="shared" si="27"/>
        <v>32.637566509541074</v>
      </c>
      <c r="H152" s="19">
        <f t="shared" si="28"/>
        <v>1</v>
      </c>
      <c r="I152" s="18">
        <f t="shared" si="33"/>
        <v>32.637566509541074</v>
      </c>
      <c r="J152" s="18"/>
      <c r="K152" s="19">
        <f t="shared" si="29"/>
        <v>32.25288881166594</v>
      </c>
      <c r="L152" s="19">
        <f t="shared" si="30"/>
        <v>1</v>
      </c>
      <c r="M152" s="18">
        <f t="shared" si="34"/>
        <v>32.25288881166594</v>
      </c>
      <c r="N152" s="85">
        <f t="shared" si="31"/>
        <v>36593</v>
      </c>
      <c r="O152" s="20">
        <f t="shared" si="32"/>
        <v>0.3846776978751336</v>
      </c>
      <c r="P152" s="29"/>
      <c r="Q152" s="43"/>
      <c r="R152" s="44"/>
      <c r="S152" s="45"/>
      <c r="W152" s="44"/>
      <c r="X152" s="43"/>
      <c r="Y152" s="31">
        <f t="shared" si="35"/>
        <v>150</v>
      </c>
      <c r="Z152" s="46"/>
      <c r="AA152" s="46"/>
      <c r="AB152" s="46"/>
      <c r="AC152" s="46"/>
      <c r="AD152" s="89">
        <f>AVERAGE(INDEX($E$3:$E$1000,$Y152-DATA!$I$1+1):$E152)</f>
        <v>32.67333333333333</v>
      </c>
      <c r="AE152" s="89">
        <f>STDEVP(INDEX($E$3:$E$1000,$Y152-DATA!$I$1+1):$E152)</f>
        <v>0.45745187967956036</v>
      </c>
      <c r="AF152" s="89">
        <f>AD152-MACD!$AB$5*AE152</f>
        <v>31.75842957397421</v>
      </c>
      <c r="AG152" s="89">
        <f>AD152+MACD!$AB$5*AE152</f>
        <v>33.58823709269245</v>
      </c>
      <c r="AH152" s="46"/>
      <c r="AI152" s="44"/>
      <c r="AJ152" s="46"/>
      <c r="AK152" s="46"/>
      <c r="AL152" s="46"/>
      <c r="AM152" s="46"/>
      <c r="AN152" s="46"/>
    </row>
    <row r="153" spans="1:40" ht="12.75">
      <c r="A153" s="16">
        <f>DATA!C159</f>
        <v>36594</v>
      </c>
      <c r="B153" s="53">
        <f>DATA!D159</f>
        <v>31.64</v>
      </c>
      <c r="C153" s="53">
        <f>DATA!E159</f>
        <v>31.66</v>
      </c>
      <c r="D153" s="53">
        <f>DATA!F159</f>
        <v>30.9</v>
      </c>
      <c r="E153" s="53">
        <f>DATA!G159</f>
        <v>31.1</v>
      </c>
      <c r="F153" s="55">
        <f>DATA!H159</f>
        <v>40497500</v>
      </c>
      <c r="G153" s="19">
        <f t="shared" si="27"/>
        <v>32.4911316038705</v>
      </c>
      <c r="H153" s="19">
        <f t="shared" si="28"/>
        <v>1</v>
      </c>
      <c r="I153" s="18">
        <f t="shared" si="33"/>
        <v>32.4911316038705</v>
      </c>
      <c r="J153" s="18"/>
      <c r="K153" s="19">
        <f t="shared" si="29"/>
        <v>32.20767748571826</v>
      </c>
      <c r="L153" s="19">
        <f t="shared" si="30"/>
        <v>1</v>
      </c>
      <c r="M153" s="18">
        <f t="shared" si="34"/>
        <v>32.20767748571826</v>
      </c>
      <c r="N153" s="85">
        <f t="shared" si="31"/>
        <v>36594</v>
      </c>
      <c r="O153" s="20">
        <f t="shared" si="32"/>
        <v>0.28345411815224253</v>
      </c>
      <c r="P153" s="29"/>
      <c r="Q153" s="43"/>
      <c r="R153" s="44"/>
      <c r="S153" s="45"/>
      <c r="W153" s="44"/>
      <c r="X153" s="43"/>
      <c r="Y153" s="31">
        <f t="shared" si="35"/>
        <v>151</v>
      </c>
      <c r="Z153" s="46"/>
      <c r="AA153" s="46"/>
      <c r="AB153" s="46"/>
      <c r="AC153" s="46"/>
      <c r="AD153" s="89">
        <f>AVERAGE(INDEX($E$3:$E$1000,$Y153-DATA!$I$1+1):$E153)</f>
        <v>32.56333333333333</v>
      </c>
      <c r="AE153" s="89">
        <f>STDEVP(INDEX($E$3:$E$1000,$Y153-DATA!$I$1+1):$E153)</f>
        <v>0.6014944351826768</v>
      </c>
      <c r="AF153" s="89">
        <f>AD153-MACD!$AB$5*AE153</f>
        <v>31.36034446296798</v>
      </c>
      <c r="AG153" s="89">
        <f>AD153+MACD!$AB$5*AE153</f>
        <v>33.766322203698685</v>
      </c>
      <c r="AH153" s="46"/>
      <c r="AI153" s="44"/>
      <c r="AJ153" s="46"/>
      <c r="AK153" s="46"/>
      <c r="AL153" s="46"/>
      <c r="AM153" s="46"/>
      <c r="AN153" s="46"/>
    </row>
    <row r="154" spans="1:40" ht="12.75">
      <c r="A154" s="16">
        <f>DATA!C160</f>
        <v>36595</v>
      </c>
      <c r="B154" s="53">
        <f>DATA!D160</f>
        <v>30.92</v>
      </c>
      <c r="C154" s="53">
        <f>DATA!E160</f>
        <v>31.15</v>
      </c>
      <c r="D154" s="53">
        <f>DATA!F160</f>
        <v>30.26</v>
      </c>
      <c r="E154" s="53">
        <f>DATA!G160</f>
        <v>30.42</v>
      </c>
      <c r="F154" s="55">
        <f>DATA!H160</f>
        <v>42291200</v>
      </c>
      <c r="G154" s="19">
        <f t="shared" si="27"/>
        <v>32.29388097493045</v>
      </c>
      <c r="H154" s="19">
        <f t="shared" si="28"/>
        <v>1</v>
      </c>
      <c r="I154" s="18">
        <f t="shared" si="33"/>
        <v>32.29388097493045</v>
      </c>
      <c r="J154" s="18"/>
      <c r="K154" s="19">
        <f t="shared" si="29"/>
        <v>32.13757248627833</v>
      </c>
      <c r="L154" s="19">
        <f t="shared" si="30"/>
        <v>1</v>
      </c>
      <c r="M154" s="18">
        <f t="shared" si="34"/>
        <v>32.13757248627833</v>
      </c>
      <c r="N154" s="85">
        <f t="shared" si="31"/>
        <v>36595</v>
      </c>
      <c r="O154" s="20">
        <f t="shared" si="32"/>
        <v>0.15630848865212243</v>
      </c>
      <c r="P154" s="29"/>
      <c r="Q154" s="43"/>
      <c r="R154" s="44"/>
      <c r="S154" s="45"/>
      <c r="W154" s="44"/>
      <c r="X154" s="43"/>
      <c r="Y154" s="31">
        <f t="shared" si="35"/>
        <v>152</v>
      </c>
      <c r="Z154" s="46"/>
      <c r="AA154" s="46"/>
      <c r="AB154" s="46"/>
      <c r="AC154" s="46"/>
      <c r="AD154" s="89">
        <f>AVERAGE(INDEX($E$3:$E$1000,$Y154-DATA!$I$1+1):$E154)</f>
        <v>32.418</v>
      </c>
      <c r="AE154" s="89">
        <f>STDEVP(INDEX($E$3:$E$1000,$Y154-DATA!$I$1+1):$E154)</f>
        <v>0.8042652961968573</v>
      </c>
      <c r="AF154" s="89">
        <f>AD154-MACD!$AB$5*AE154</f>
        <v>30.809469407606286</v>
      </c>
      <c r="AG154" s="89">
        <f>AD154+MACD!$AB$5*AE154</f>
        <v>34.02653059239371</v>
      </c>
      <c r="AH154" s="46"/>
      <c r="AI154" s="44"/>
      <c r="AJ154" s="46"/>
      <c r="AK154" s="46"/>
      <c r="AL154" s="46"/>
      <c r="AM154" s="46"/>
      <c r="AN154" s="46"/>
    </row>
    <row r="155" spans="1:40" ht="12.75">
      <c r="A155" s="16">
        <f>DATA!C161</f>
        <v>36596</v>
      </c>
      <c r="B155" s="53">
        <f>DATA!D161</f>
        <v>30.63</v>
      </c>
      <c r="C155" s="53">
        <f>DATA!E161</f>
        <v>30.77</v>
      </c>
      <c r="D155" s="53">
        <f>DATA!F161</f>
        <v>30.46</v>
      </c>
      <c r="E155" s="53">
        <f>DATA!G161</f>
        <v>30.6</v>
      </c>
      <c r="F155" s="55">
        <f>DATA!H161</f>
        <v>28106600</v>
      </c>
      <c r="G155" s="19">
        <f t="shared" si="27"/>
        <v>32.13255897731803</v>
      </c>
      <c r="H155" s="19">
        <f t="shared" si="28"/>
        <v>1</v>
      </c>
      <c r="I155" s="18">
        <f t="shared" si="33"/>
        <v>32.13255897731803</v>
      </c>
      <c r="J155" s="18"/>
      <c r="K155" s="19">
        <f t="shared" si="29"/>
        <v>32.077275526032125</v>
      </c>
      <c r="L155" s="19">
        <f t="shared" si="30"/>
        <v>1</v>
      </c>
      <c r="M155" s="18">
        <f t="shared" si="34"/>
        <v>32.077275526032125</v>
      </c>
      <c r="N155" s="85">
        <f t="shared" si="31"/>
        <v>36596</v>
      </c>
      <c r="O155" s="20">
        <f t="shared" si="32"/>
        <v>0.055283451285902174</v>
      </c>
      <c r="P155" s="29"/>
      <c r="Q155" s="43"/>
      <c r="R155" s="44"/>
      <c r="S155" s="45"/>
      <c r="W155" s="44"/>
      <c r="X155" s="43"/>
      <c r="Y155" s="31">
        <f t="shared" si="35"/>
        <v>153</v>
      </c>
      <c r="Z155" s="46"/>
      <c r="AA155" s="46"/>
      <c r="AB155" s="46"/>
      <c r="AC155" s="46"/>
      <c r="AD155" s="89">
        <f>AVERAGE(INDEX($E$3:$E$1000,$Y155-DATA!$I$1+1):$E155)</f>
        <v>32.278</v>
      </c>
      <c r="AE155" s="89">
        <f>STDEVP(INDEX($E$3:$E$1000,$Y155-DATA!$I$1+1):$E155)</f>
        <v>0.9177595908878816</v>
      </c>
      <c r="AF155" s="89">
        <f>AD155-MACD!$AB$5*AE155</f>
        <v>30.442480818224237</v>
      </c>
      <c r="AG155" s="89">
        <f>AD155+MACD!$AB$5*AE155</f>
        <v>34.113519181775764</v>
      </c>
      <c r="AH155" s="46"/>
      <c r="AI155" s="44"/>
      <c r="AJ155" s="46"/>
      <c r="AK155" s="46"/>
      <c r="AL155" s="46"/>
      <c r="AM155" s="46"/>
      <c r="AN155" s="46"/>
    </row>
    <row r="156" spans="1:40" ht="12.75">
      <c r="A156" s="16">
        <f>DATA!C162</f>
        <v>36599</v>
      </c>
      <c r="B156" s="53">
        <f>DATA!D162</f>
        <v>30.85</v>
      </c>
      <c r="C156" s="53">
        <f>DATA!E162</f>
        <v>30.94</v>
      </c>
      <c r="D156" s="53">
        <f>DATA!F162</f>
        <v>30.13</v>
      </c>
      <c r="E156" s="53">
        <f>DATA!G162</f>
        <v>30.3</v>
      </c>
      <c r="F156" s="55">
        <f>DATA!H162</f>
        <v>34590500</v>
      </c>
      <c r="G156" s="19">
        <f t="shared" si="27"/>
        <v>31.958029550906787</v>
      </c>
      <c r="H156" s="19">
        <f t="shared" si="28"/>
        <v>1</v>
      </c>
      <c r="I156" s="18">
        <f t="shared" si="33"/>
        <v>31.958029550906787</v>
      </c>
      <c r="J156" s="18"/>
      <c r="K156" s="19">
        <f t="shared" si="29"/>
        <v>32.007578446579885</v>
      </c>
      <c r="L156" s="19">
        <f t="shared" si="30"/>
        <v>1</v>
      </c>
      <c r="M156" s="18">
        <f t="shared" si="34"/>
        <v>32.007578446579885</v>
      </c>
      <c r="N156" s="85">
        <f t="shared" si="31"/>
        <v>36599</v>
      </c>
      <c r="O156" s="20">
        <f t="shared" si="32"/>
        <v>-0.04954889567309806</v>
      </c>
      <c r="P156" s="29"/>
      <c r="Q156" s="43"/>
      <c r="R156" s="44"/>
      <c r="S156" s="45"/>
      <c r="W156" s="44"/>
      <c r="X156" s="43"/>
      <c r="Y156" s="31">
        <f t="shared" si="35"/>
        <v>154</v>
      </c>
      <c r="Z156" s="46"/>
      <c r="AA156" s="46"/>
      <c r="AB156" s="46"/>
      <c r="AC156" s="46"/>
      <c r="AD156" s="89">
        <f>AVERAGE(INDEX($E$3:$E$1000,$Y156-DATA!$I$1+1):$E156)</f>
        <v>32.07</v>
      </c>
      <c r="AE156" s="89">
        <f>STDEVP(INDEX($E$3:$E$1000,$Y156-DATA!$I$1+1):$E156)</f>
        <v>0.9863603127999618</v>
      </c>
      <c r="AF156" s="89">
        <f>AD156-MACD!$AB$5*AE156</f>
        <v>30.097279374400078</v>
      </c>
      <c r="AG156" s="89">
        <f>AD156+MACD!$AB$5*AE156</f>
        <v>34.04272062559993</v>
      </c>
      <c r="AH156" s="46"/>
      <c r="AI156" s="44"/>
      <c r="AJ156" s="46"/>
      <c r="AK156" s="46"/>
      <c r="AL156" s="46"/>
      <c r="AM156" s="46"/>
      <c r="AN156" s="46"/>
    </row>
    <row r="157" spans="1:40" ht="12.75">
      <c r="A157" s="16">
        <f>DATA!C163</f>
        <v>36600</v>
      </c>
      <c r="B157" s="53">
        <f>DATA!D163</f>
        <v>30.65</v>
      </c>
      <c r="C157" s="53">
        <f>DATA!E163</f>
        <v>30.69</v>
      </c>
      <c r="D157" s="53">
        <f>DATA!F163</f>
        <v>30.1</v>
      </c>
      <c r="E157" s="53">
        <f>DATA!G163</f>
        <v>30.5</v>
      </c>
      <c r="F157" s="55">
        <f>DATA!H163</f>
        <v>25267500</v>
      </c>
      <c r="G157" s="19">
        <f t="shared" si="27"/>
        <v>31.819169593677568</v>
      </c>
      <c r="H157" s="19">
        <f t="shared" si="28"/>
        <v>1</v>
      </c>
      <c r="I157" s="18">
        <f t="shared" si="33"/>
        <v>31.819169593677568</v>
      </c>
      <c r="J157" s="18"/>
      <c r="K157" s="19">
        <f t="shared" si="29"/>
        <v>31.948457723184596</v>
      </c>
      <c r="L157" s="19">
        <f t="shared" si="30"/>
        <v>1</v>
      </c>
      <c r="M157" s="18">
        <f t="shared" si="34"/>
        <v>31.948457723184596</v>
      </c>
      <c r="N157" s="85">
        <f t="shared" si="31"/>
        <v>36600</v>
      </c>
      <c r="O157" s="20">
        <f t="shared" si="32"/>
        <v>-0.12928812950702806</v>
      </c>
      <c r="P157" s="29"/>
      <c r="Q157" s="43"/>
      <c r="R157" s="44"/>
      <c r="S157" s="45"/>
      <c r="W157" s="44"/>
      <c r="X157" s="43"/>
      <c r="Y157" s="31">
        <f t="shared" si="35"/>
        <v>155</v>
      </c>
      <c r="Z157" s="46"/>
      <c r="AA157" s="46"/>
      <c r="AB157" s="46"/>
      <c r="AC157" s="46"/>
      <c r="AD157" s="89">
        <f>AVERAGE(INDEX($E$3:$E$1000,$Y157-DATA!$I$1+1):$E157)</f>
        <v>31.884666666666668</v>
      </c>
      <c r="AE157" s="89">
        <f>STDEVP(INDEX($E$3:$E$1000,$Y157-DATA!$I$1+1):$E157)</f>
        <v>1.0026356378178976</v>
      </c>
      <c r="AF157" s="89">
        <f>AD157-MACD!$AB$5*AE157</f>
        <v>29.879395391030872</v>
      </c>
      <c r="AG157" s="89">
        <f>AD157+MACD!$AB$5*AE157</f>
        <v>33.88993794230246</v>
      </c>
      <c r="AH157" s="46"/>
      <c r="AI157" s="44"/>
      <c r="AJ157" s="46"/>
      <c r="AK157" s="46"/>
      <c r="AL157" s="46"/>
      <c r="AM157" s="46"/>
      <c r="AN157" s="46"/>
    </row>
    <row r="158" spans="1:40" ht="12.75">
      <c r="A158" s="16">
        <f>DATA!C164</f>
        <v>36601</v>
      </c>
      <c r="B158" s="53">
        <f>DATA!D164</f>
        <v>30.6</v>
      </c>
      <c r="C158" s="53">
        <f>DATA!E164</f>
        <v>30.85</v>
      </c>
      <c r="D158" s="53">
        <f>DATA!F164</f>
        <v>30.51</v>
      </c>
      <c r="E158" s="53">
        <f>DATA!G164</f>
        <v>30.76</v>
      </c>
      <c r="F158" s="55">
        <f>DATA!H164</f>
        <v>24289500</v>
      </c>
      <c r="G158" s="19">
        <f t="shared" si="27"/>
        <v>31.71829629904161</v>
      </c>
      <c r="H158" s="19">
        <f t="shared" si="28"/>
        <v>1</v>
      </c>
      <c r="I158" s="18">
        <f t="shared" si="33"/>
        <v>31.71829629904161</v>
      </c>
      <c r="J158" s="18"/>
      <c r="K158" s="19">
        <f t="shared" si="29"/>
        <v>31.901851537961672</v>
      </c>
      <c r="L158" s="19">
        <f t="shared" si="30"/>
        <v>1</v>
      </c>
      <c r="M158" s="18">
        <f t="shared" si="34"/>
        <v>31.901851537961672</v>
      </c>
      <c r="N158" s="85">
        <f t="shared" si="31"/>
        <v>36601</v>
      </c>
      <c r="O158" s="20">
        <f t="shared" si="32"/>
        <v>-0.18355523892006076</v>
      </c>
      <c r="P158" s="29"/>
      <c r="Q158" s="43"/>
      <c r="R158" s="44"/>
      <c r="S158" s="45"/>
      <c r="W158" s="44"/>
      <c r="X158" s="43"/>
      <c r="Y158" s="31">
        <f t="shared" si="35"/>
        <v>156</v>
      </c>
      <c r="Z158" s="46"/>
      <c r="AA158" s="46"/>
      <c r="AB158" s="46"/>
      <c r="AC158" s="46"/>
      <c r="AD158" s="89">
        <f>AVERAGE(INDEX($E$3:$E$1000,$Y158-DATA!$I$1+1):$E158)</f>
        <v>31.737333333333336</v>
      </c>
      <c r="AE158" s="89">
        <f>STDEVP(INDEX($E$3:$E$1000,$Y158-DATA!$I$1+1):$E158)</f>
        <v>0.9946689008017334</v>
      </c>
      <c r="AF158" s="89">
        <f>AD158-MACD!$AB$5*AE158</f>
        <v>29.74799553172987</v>
      </c>
      <c r="AG158" s="89">
        <f>AD158+MACD!$AB$5*AE158</f>
        <v>33.7266711349368</v>
      </c>
      <c r="AH158" s="46"/>
      <c r="AI158" s="44"/>
      <c r="AJ158" s="46"/>
      <c r="AK158" s="46"/>
      <c r="AL158" s="46"/>
      <c r="AM158" s="46"/>
      <c r="AN158" s="46"/>
    </row>
    <row r="159" spans="1:40" ht="12.75">
      <c r="A159" s="16">
        <f>DATA!C165</f>
        <v>36602</v>
      </c>
      <c r="B159" s="53">
        <f>DATA!D165</f>
        <v>30.63</v>
      </c>
      <c r="C159" s="53">
        <f>DATA!E165</f>
        <v>30.78</v>
      </c>
      <c r="D159" s="53">
        <f>DATA!F165</f>
        <v>30.3</v>
      </c>
      <c r="E159" s="53">
        <f>DATA!G165</f>
        <v>30.72</v>
      </c>
      <c r="F159" s="55">
        <f>DATA!H165</f>
        <v>26695200</v>
      </c>
      <c r="G159" s="19">
        <f t="shared" si="27"/>
        <v>31.623220461037647</v>
      </c>
      <c r="H159" s="19">
        <f t="shared" si="28"/>
        <v>1</v>
      </c>
      <c r="I159" s="18">
        <f t="shared" si="33"/>
        <v>31.623220461037647</v>
      </c>
      <c r="J159" s="18"/>
      <c r="K159" s="19">
        <f t="shared" si="29"/>
        <v>31.85550441882592</v>
      </c>
      <c r="L159" s="19">
        <f t="shared" si="30"/>
        <v>1</v>
      </c>
      <c r="M159" s="18">
        <f t="shared" si="34"/>
        <v>31.85550441882592</v>
      </c>
      <c r="N159" s="85">
        <f t="shared" si="31"/>
        <v>36602</v>
      </c>
      <c r="O159" s="20">
        <f t="shared" si="32"/>
        <v>-0.2322839577882725</v>
      </c>
      <c r="P159" s="29"/>
      <c r="Q159" s="43"/>
      <c r="R159" s="44"/>
      <c r="S159" s="45"/>
      <c r="W159" s="44"/>
      <c r="X159" s="43"/>
      <c r="Y159" s="31">
        <f t="shared" si="35"/>
        <v>157</v>
      </c>
      <c r="Z159" s="46"/>
      <c r="AA159" s="46"/>
      <c r="AB159" s="46"/>
      <c r="AC159" s="46"/>
      <c r="AD159" s="89">
        <f>AVERAGE(INDEX($E$3:$E$1000,$Y159-DATA!$I$1+1):$E159)</f>
        <v>31.60733333333334</v>
      </c>
      <c r="AE159" s="89">
        <f>STDEVP(INDEX($E$3:$E$1000,$Y159-DATA!$I$1+1):$E159)</f>
        <v>0.9917020161764987</v>
      </c>
      <c r="AF159" s="89">
        <f>AD159-MACD!$AB$5*AE159</f>
        <v>29.623929300980343</v>
      </c>
      <c r="AG159" s="89">
        <f>AD159+MACD!$AB$5*AE159</f>
        <v>33.59073736568634</v>
      </c>
      <c r="AH159" s="46"/>
      <c r="AI159" s="44"/>
      <c r="AJ159" s="46"/>
      <c r="AK159" s="46"/>
      <c r="AL159" s="46"/>
      <c r="AM159" s="46"/>
      <c r="AN159" s="46"/>
    </row>
    <row r="160" spans="1:40" ht="12.75">
      <c r="A160" s="16">
        <f>DATA!C166</f>
        <v>36603</v>
      </c>
      <c r="B160" s="53">
        <f>DATA!D166</f>
        <v>30.62</v>
      </c>
      <c r="C160" s="53">
        <f>DATA!E166</f>
        <v>30.71</v>
      </c>
      <c r="D160" s="53">
        <f>DATA!F166</f>
        <v>30.11</v>
      </c>
      <c r="E160" s="53">
        <f>DATA!G166</f>
        <v>30.14</v>
      </c>
      <c r="F160" s="55">
        <f>DATA!H166</f>
        <v>40369800</v>
      </c>
      <c r="G160" s="19">
        <f t="shared" si="27"/>
        <v>31.481961369510252</v>
      </c>
      <c r="H160" s="19">
        <f t="shared" si="28"/>
        <v>1</v>
      </c>
      <c r="I160" s="18">
        <f t="shared" si="33"/>
        <v>31.481961369510252</v>
      </c>
      <c r="J160" s="18"/>
      <c r="K160" s="19">
        <f t="shared" si="29"/>
        <v>31.788229735734706</v>
      </c>
      <c r="L160" s="19">
        <f t="shared" si="30"/>
        <v>1</v>
      </c>
      <c r="M160" s="18">
        <f t="shared" si="34"/>
        <v>31.788229735734706</v>
      </c>
      <c r="N160" s="85">
        <f t="shared" si="31"/>
        <v>36603</v>
      </c>
      <c r="O160" s="20">
        <f t="shared" si="32"/>
        <v>-0.3062683662244545</v>
      </c>
      <c r="P160" s="29"/>
      <c r="Q160" s="43"/>
      <c r="R160" s="44"/>
      <c r="S160" s="45"/>
      <c r="W160" s="44"/>
      <c r="X160" s="43"/>
      <c r="Y160" s="31">
        <f t="shared" si="35"/>
        <v>158</v>
      </c>
      <c r="Z160" s="46"/>
      <c r="AA160" s="46"/>
      <c r="AB160" s="46"/>
      <c r="AC160" s="46"/>
      <c r="AD160" s="89">
        <f>AVERAGE(INDEX($E$3:$E$1000,$Y160-DATA!$I$1+1):$E160)</f>
        <v>31.448666666666668</v>
      </c>
      <c r="AE160" s="89">
        <f>STDEVP(INDEX($E$3:$E$1000,$Y160-DATA!$I$1+1):$E160)</f>
        <v>1.0228904579127274</v>
      </c>
      <c r="AF160" s="89">
        <f>AD160-MACD!$AB$5*AE160</f>
        <v>29.402885750841214</v>
      </c>
      <c r="AG160" s="89">
        <f>AD160+MACD!$AB$5*AE160</f>
        <v>33.49444758249212</v>
      </c>
      <c r="AH160" s="46"/>
      <c r="AI160" s="44"/>
      <c r="AJ160" s="46"/>
      <c r="AK160" s="46"/>
      <c r="AL160" s="46"/>
      <c r="AM160" s="46"/>
      <c r="AN160" s="46"/>
    </row>
    <row r="161" spans="1:40" ht="12.75">
      <c r="A161" s="16">
        <f>DATA!C167</f>
        <v>36606</v>
      </c>
      <c r="B161" s="53">
        <f>DATA!D167</f>
        <v>29.94</v>
      </c>
      <c r="C161" s="53">
        <f>DATA!E167</f>
        <v>30</v>
      </c>
      <c r="D161" s="53">
        <f>DATA!F167</f>
        <v>29.02</v>
      </c>
      <c r="E161" s="53">
        <f>DATA!G167</f>
        <v>29.41</v>
      </c>
      <c r="F161" s="55">
        <f>DATA!H167</f>
        <v>45559200</v>
      </c>
      <c r="G161" s="19">
        <f t="shared" si="27"/>
        <v>31.284631715271182</v>
      </c>
      <c r="H161" s="19">
        <f t="shared" si="28"/>
        <v>1</v>
      </c>
      <c r="I161" s="18">
        <f t="shared" si="33"/>
        <v>31.284631715271182</v>
      </c>
      <c r="J161" s="18"/>
      <c r="K161" s="19">
        <f t="shared" si="29"/>
        <v>31.694965824529422</v>
      </c>
      <c r="L161" s="19">
        <f t="shared" si="30"/>
        <v>1</v>
      </c>
      <c r="M161" s="18">
        <f t="shared" si="34"/>
        <v>31.694965824529422</v>
      </c>
      <c r="N161" s="85">
        <f t="shared" si="31"/>
        <v>36606</v>
      </c>
      <c r="O161" s="20">
        <f t="shared" si="32"/>
        <v>-0.41033410925824043</v>
      </c>
      <c r="P161" s="29"/>
      <c r="Q161" s="43"/>
      <c r="R161" s="44"/>
      <c r="S161" s="45"/>
      <c r="W161" s="44"/>
      <c r="X161" s="43"/>
      <c r="Y161" s="31">
        <f t="shared" si="35"/>
        <v>159</v>
      </c>
      <c r="Z161" s="46"/>
      <c r="AA161" s="46"/>
      <c r="AB161" s="46"/>
      <c r="AC161" s="46"/>
      <c r="AD161" s="89">
        <f>AVERAGE(INDEX($E$3:$E$1000,$Y161-DATA!$I$1+1):$E161)</f>
        <v>31.22333333333334</v>
      </c>
      <c r="AE161" s="89">
        <f>STDEVP(INDEX($E$3:$E$1000,$Y161-DATA!$I$1+1):$E161)</f>
        <v>1.0736210794419216</v>
      </c>
      <c r="AF161" s="89">
        <f>AD161-MACD!$AB$5*AE161</f>
        <v>29.076091174449495</v>
      </c>
      <c r="AG161" s="89">
        <f>AD161+MACD!$AB$5*AE161</f>
        <v>33.370575492217185</v>
      </c>
      <c r="AH161" s="46"/>
      <c r="AI161" s="44"/>
      <c r="AJ161" s="46"/>
      <c r="AK161" s="46"/>
      <c r="AL161" s="46"/>
      <c r="AM161" s="46"/>
      <c r="AN161" s="46"/>
    </row>
    <row r="162" spans="1:40" ht="12.75">
      <c r="A162" s="16">
        <f>DATA!C168</f>
        <v>36607</v>
      </c>
      <c r="B162" s="53">
        <f>DATA!D168</f>
        <v>29.79</v>
      </c>
      <c r="C162" s="53">
        <f>DATA!E168</f>
        <v>29.86</v>
      </c>
      <c r="D162" s="53">
        <f>DATA!F168</f>
        <v>29.19</v>
      </c>
      <c r="E162" s="53">
        <f>DATA!G168</f>
        <v>29.2</v>
      </c>
      <c r="F162" s="55">
        <f>DATA!H168</f>
        <v>59053800</v>
      </c>
      <c r="G162" s="19">
        <f t="shared" si="27"/>
        <v>31.08609536143583</v>
      </c>
      <c r="H162" s="19">
        <f t="shared" si="28"/>
        <v>1</v>
      </c>
      <c r="I162" s="18">
        <f t="shared" si="33"/>
        <v>31.08609536143583</v>
      </c>
      <c r="J162" s="18"/>
      <c r="K162" s="19">
        <f t="shared" si="29"/>
        <v>31.597124027489052</v>
      </c>
      <c r="L162" s="19">
        <f t="shared" si="30"/>
        <v>1</v>
      </c>
      <c r="M162" s="18">
        <f t="shared" si="34"/>
        <v>31.597124027489052</v>
      </c>
      <c r="N162" s="85">
        <f t="shared" si="31"/>
        <v>36607</v>
      </c>
      <c r="O162" s="20">
        <f t="shared" si="32"/>
        <v>-0.5110286660532211</v>
      </c>
      <c r="P162" s="29"/>
      <c r="Q162" s="43"/>
      <c r="R162" s="44"/>
      <c r="S162" s="45"/>
      <c r="W162" s="44"/>
      <c r="X162" s="43"/>
      <c r="Y162" s="31">
        <f t="shared" si="35"/>
        <v>160</v>
      </c>
      <c r="Z162" s="46"/>
      <c r="AA162" s="46"/>
      <c r="AB162" s="46"/>
      <c r="AC162" s="46"/>
      <c r="AD162" s="89">
        <f>AVERAGE(INDEX($E$3:$E$1000,$Y162-DATA!$I$1+1):$E162)</f>
        <v>31.003999999999998</v>
      </c>
      <c r="AE162" s="89">
        <f>STDEVP(INDEX($E$3:$E$1000,$Y162-DATA!$I$1+1):$E162)</f>
        <v>1.1271722731391096</v>
      </c>
      <c r="AF162" s="89">
        <f>AD162-MACD!$AB$5*AE162</f>
        <v>28.74965545372178</v>
      </c>
      <c r="AG162" s="89">
        <f>AD162+MACD!$AB$5*AE162</f>
        <v>33.25834454627822</v>
      </c>
      <c r="AH162" s="46"/>
      <c r="AI162" s="44"/>
      <c r="AJ162" s="46"/>
      <c r="AK162" s="46"/>
      <c r="AL162" s="46"/>
      <c r="AM162" s="46"/>
      <c r="AN162" s="46"/>
    </row>
    <row r="163" spans="1:40" ht="12.75">
      <c r="A163" s="16">
        <f>DATA!C169</f>
        <v>36608</v>
      </c>
      <c r="B163" s="53">
        <f>DATA!D169</f>
        <v>29.05</v>
      </c>
      <c r="C163" s="53">
        <f>DATA!E169</f>
        <v>29.2</v>
      </c>
      <c r="D163" s="53">
        <f>DATA!F169</f>
        <v>28.88</v>
      </c>
      <c r="E163" s="53">
        <f>DATA!G169</f>
        <v>29.18</v>
      </c>
      <c r="F163" s="55">
        <f>DATA!H169</f>
        <v>58666800</v>
      </c>
      <c r="G163" s="19">
        <f t="shared" si="27"/>
        <v>30.904562469870513</v>
      </c>
      <c r="H163" s="19">
        <f t="shared" si="28"/>
        <v>1</v>
      </c>
      <c r="I163" s="18">
        <f t="shared" si="33"/>
        <v>30.904562469870513</v>
      </c>
      <c r="J163" s="18"/>
      <c r="K163" s="19">
        <f t="shared" si="29"/>
        <v>31.502334849940464</v>
      </c>
      <c r="L163" s="19">
        <f t="shared" si="30"/>
        <v>1</v>
      </c>
      <c r="M163" s="18">
        <f t="shared" si="34"/>
        <v>31.502334849940464</v>
      </c>
      <c r="N163" s="85">
        <f t="shared" si="31"/>
        <v>36608</v>
      </c>
      <c r="O163" s="20">
        <f t="shared" si="32"/>
        <v>-0.5977723800699515</v>
      </c>
      <c r="P163" s="29"/>
      <c r="Q163" s="43"/>
      <c r="R163" s="44"/>
      <c r="S163" s="45"/>
      <c r="W163" s="44"/>
      <c r="X163" s="43"/>
      <c r="Y163" s="31">
        <f t="shared" si="35"/>
        <v>161</v>
      </c>
      <c r="Z163" s="46"/>
      <c r="AA163" s="46"/>
      <c r="AB163" s="46"/>
      <c r="AC163" s="46"/>
      <c r="AD163" s="89">
        <f>AVERAGE(INDEX($E$3:$E$1000,$Y163-DATA!$I$1+1):$E163)</f>
        <v>30.759333333333338</v>
      </c>
      <c r="AE163" s="89">
        <f>STDEVP(INDEX($E$3:$E$1000,$Y163-DATA!$I$1+1):$E163)</f>
        <v>1.0978492104513518</v>
      </c>
      <c r="AF163" s="89">
        <f>AD163-MACD!$AB$5*AE163</f>
        <v>28.563634912430633</v>
      </c>
      <c r="AG163" s="89">
        <f>AD163+MACD!$AB$5*AE163</f>
        <v>32.95503175423604</v>
      </c>
      <c r="AH163" s="46"/>
      <c r="AI163" s="44"/>
      <c r="AJ163" s="46"/>
      <c r="AK163" s="46"/>
      <c r="AL163" s="46"/>
      <c r="AM163" s="46"/>
      <c r="AN163" s="46"/>
    </row>
    <row r="164" spans="1:40" ht="12.75">
      <c r="A164" s="16">
        <f>DATA!C170</f>
        <v>36609</v>
      </c>
      <c r="B164" s="53">
        <f>DATA!D170</f>
        <v>29.21</v>
      </c>
      <c r="C164" s="53">
        <f>DATA!E170</f>
        <v>29.75</v>
      </c>
      <c r="D164" s="53">
        <f>DATA!F170</f>
        <v>29.1</v>
      </c>
      <c r="E164" s="53">
        <f>DATA!G170</f>
        <v>29.7</v>
      </c>
      <c r="F164" s="55">
        <f>DATA!H170</f>
        <v>55518800</v>
      </c>
      <c r="G164" s="19">
        <f t="shared" si="27"/>
        <v>30.789842234644752</v>
      </c>
      <c r="H164" s="19">
        <f t="shared" si="28"/>
        <v>1</v>
      </c>
      <c r="I164" s="18">
        <f t="shared" si="33"/>
        <v>30.789842234644752</v>
      </c>
      <c r="J164" s="18"/>
      <c r="K164" s="19">
        <f t="shared" si="29"/>
        <v>31.431655051903583</v>
      </c>
      <c r="L164" s="19">
        <f t="shared" si="30"/>
        <v>1</v>
      </c>
      <c r="M164" s="18">
        <f t="shared" si="34"/>
        <v>31.431655051903583</v>
      </c>
      <c r="N164" s="85">
        <f t="shared" si="31"/>
        <v>36609</v>
      </c>
      <c r="O164" s="20">
        <f t="shared" si="32"/>
        <v>-0.6418128172588311</v>
      </c>
      <c r="P164" s="29"/>
      <c r="Q164" s="43"/>
      <c r="R164" s="44"/>
      <c r="S164" s="45"/>
      <c r="W164" s="44"/>
      <c r="X164" s="43"/>
      <c r="Y164" s="31">
        <f t="shared" si="35"/>
        <v>162</v>
      </c>
      <c r="Z164" s="46"/>
      <c r="AA164" s="46"/>
      <c r="AB164" s="46"/>
      <c r="AC164" s="46"/>
      <c r="AD164" s="89">
        <f>AVERAGE(INDEX($E$3:$E$1000,$Y164-DATA!$I$1+1):$E164)</f>
        <v>30.546000000000003</v>
      </c>
      <c r="AE164" s="89">
        <f>STDEVP(INDEX($E$3:$E$1000,$Y164-DATA!$I$1+1):$E164)</f>
        <v>0.9638865770063253</v>
      </c>
      <c r="AF164" s="89">
        <f>AD164-MACD!$AB$5*AE164</f>
        <v>28.61822684598735</v>
      </c>
      <c r="AG164" s="89">
        <f>AD164+MACD!$AB$5*AE164</f>
        <v>32.473773154012655</v>
      </c>
      <c r="AH164" s="46"/>
      <c r="AI164" s="44"/>
      <c r="AJ164" s="46"/>
      <c r="AK164" s="46"/>
      <c r="AL164" s="46"/>
      <c r="AM164" s="46"/>
      <c r="AN164" s="46"/>
    </row>
    <row r="165" spans="1:40" ht="12.75">
      <c r="A165" s="16">
        <f>DATA!C171</f>
        <v>36610</v>
      </c>
      <c r="B165" s="53">
        <f>DATA!D171</f>
        <v>30.02</v>
      </c>
      <c r="C165" s="53">
        <f>DATA!E171</f>
        <v>30.9</v>
      </c>
      <c r="D165" s="53">
        <f>DATA!F171</f>
        <v>30.02</v>
      </c>
      <c r="E165" s="53">
        <f>DATA!G171</f>
        <v>30.1</v>
      </c>
      <c r="F165" s="55">
        <f>DATA!H171</f>
        <v>69142600</v>
      </c>
      <c r="G165" s="19">
        <f t="shared" si="27"/>
        <v>30.724142974202394</v>
      </c>
      <c r="H165" s="19">
        <f t="shared" si="28"/>
        <v>1</v>
      </c>
      <c r="I165" s="18">
        <f t="shared" si="33"/>
        <v>30.724142974202394</v>
      </c>
      <c r="J165" s="18"/>
      <c r="K165" s="19">
        <f t="shared" si="29"/>
        <v>31.379433285162268</v>
      </c>
      <c r="L165" s="19">
        <f t="shared" si="30"/>
        <v>1</v>
      </c>
      <c r="M165" s="18">
        <f t="shared" si="34"/>
        <v>31.379433285162268</v>
      </c>
      <c r="N165" s="85">
        <f t="shared" si="31"/>
        <v>36610</v>
      </c>
      <c r="O165" s="20">
        <f t="shared" si="32"/>
        <v>-0.6552903109598738</v>
      </c>
      <c r="P165" s="29"/>
      <c r="Q165" s="43"/>
      <c r="R165" s="44"/>
      <c r="S165" s="45"/>
      <c r="W165" s="44"/>
      <c r="X165" s="43"/>
      <c r="Y165" s="31">
        <f t="shared" si="35"/>
        <v>163</v>
      </c>
      <c r="Z165" s="46"/>
      <c r="AA165" s="46"/>
      <c r="AB165" s="46"/>
      <c r="AC165" s="46"/>
      <c r="AD165" s="89">
        <f>AVERAGE(INDEX($E$3:$E$1000,$Y165-DATA!$I$1+1):$E165)</f>
        <v>30.368000000000002</v>
      </c>
      <c r="AE165" s="89">
        <f>STDEVP(INDEX($E$3:$E$1000,$Y165-DATA!$I$1+1):$E165)</f>
        <v>0.7621740833517383</v>
      </c>
      <c r="AF165" s="89">
        <f>AD165-MACD!$AB$5*AE165</f>
        <v>28.843651833296526</v>
      </c>
      <c r="AG165" s="89">
        <f>AD165+MACD!$AB$5*AE165</f>
        <v>31.892348166703478</v>
      </c>
      <c r="AH165" s="46"/>
      <c r="AI165" s="44"/>
      <c r="AJ165" s="46"/>
      <c r="AK165" s="46"/>
      <c r="AL165" s="46"/>
      <c r="AM165" s="46"/>
      <c r="AN165" s="46"/>
    </row>
    <row r="166" spans="1:40" ht="12.75">
      <c r="A166" s="16">
        <f>DATA!C172</f>
        <v>36613</v>
      </c>
      <c r="B166" s="53">
        <f>DATA!D172</f>
        <v>30.58</v>
      </c>
      <c r="C166" s="53">
        <f>DATA!E172</f>
        <v>30.84</v>
      </c>
      <c r="D166" s="53">
        <f>DATA!F172</f>
        <v>30.45</v>
      </c>
      <c r="E166" s="53">
        <f>DATA!G172</f>
        <v>30.48</v>
      </c>
      <c r="F166" s="55">
        <f>DATA!H172</f>
        <v>59129400</v>
      </c>
      <c r="G166" s="19">
        <f t="shared" si="27"/>
        <v>30.700891262373595</v>
      </c>
      <c r="H166" s="19">
        <f t="shared" si="28"/>
        <v>1</v>
      </c>
      <c r="I166" s="18">
        <f t="shared" si="33"/>
        <v>30.700891262373595</v>
      </c>
      <c r="J166" s="18"/>
      <c r="K166" s="19">
        <f t="shared" si="29"/>
        <v>31.344161391626493</v>
      </c>
      <c r="L166" s="19">
        <f t="shared" si="30"/>
        <v>1</v>
      </c>
      <c r="M166" s="18">
        <f t="shared" si="34"/>
        <v>31.344161391626493</v>
      </c>
      <c r="N166" s="85">
        <f t="shared" si="31"/>
        <v>36613</v>
      </c>
      <c r="O166" s="20">
        <f t="shared" si="32"/>
        <v>-0.6432701292528975</v>
      </c>
      <c r="P166" s="29"/>
      <c r="Q166" s="43"/>
      <c r="R166" s="44"/>
      <c r="S166" s="45"/>
      <c r="W166" s="44"/>
      <c r="X166" s="43"/>
      <c r="Y166" s="31">
        <f t="shared" si="35"/>
        <v>164</v>
      </c>
      <c r="Z166" s="46"/>
      <c r="AA166" s="46"/>
      <c r="AB166" s="46"/>
      <c r="AC166" s="46"/>
      <c r="AD166" s="89">
        <f>AVERAGE(INDEX($E$3:$E$1000,$Y166-DATA!$I$1+1):$E166)</f>
        <v>30.278000000000006</v>
      </c>
      <c r="AE166" s="89">
        <f>STDEVP(INDEX($E$3:$E$1000,$Y166-DATA!$I$1+1):$E166)</f>
        <v>0.656619626064398</v>
      </c>
      <c r="AF166" s="89">
        <f>AD166-MACD!$AB$5*AE166</f>
        <v>28.96476074787121</v>
      </c>
      <c r="AG166" s="89">
        <f>AD166+MACD!$AB$5*AE166</f>
        <v>31.5912392521288</v>
      </c>
      <c r="AH166" s="46"/>
      <c r="AI166" s="44"/>
      <c r="AJ166" s="46"/>
      <c r="AK166" s="46"/>
      <c r="AL166" s="46"/>
      <c r="AM166" s="46"/>
      <c r="AN166" s="46"/>
    </row>
    <row r="167" spans="1:40" ht="12.75">
      <c r="A167" s="16">
        <f>DATA!C173</f>
        <v>36614</v>
      </c>
      <c r="B167" s="53">
        <f>DATA!D173</f>
        <v>30.45</v>
      </c>
      <c r="C167" s="53">
        <f>DATA!E173</f>
        <v>30.7</v>
      </c>
      <c r="D167" s="53">
        <f>DATA!F173</f>
        <v>30.31</v>
      </c>
      <c r="E167" s="53">
        <f>DATA!G173</f>
        <v>30.69</v>
      </c>
      <c r="F167" s="55">
        <f>DATA!H173</f>
        <v>48220800</v>
      </c>
      <c r="G167" s="19">
        <f t="shared" si="27"/>
        <v>30.699853999290397</v>
      </c>
      <c r="H167" s="19">
        <f t="shared" si="28"/>
        <v>1</v>
      </c>
      <c r="I167" s="18">
        <f t="shared" si="33"/>
        <v>30.699853999290397</v>
      </c>
      <c r="J167" s="18"/>
      <c r="K167" s="19">
        <f t="shared" si="29"/>
        <v>31.31850800371957</v>
      </c>
      <c r="L167" s="19">
        <f t="shared" si="30"/>
        <v>1</v>
      </c>
      <c r="M167" s="18">
        <f t="shared" si="34"/>
        <v>31.31850800371957</v>
      </c>
      <c r="N167" s="85">
        <f t="shared" si="31"/>
        <v>36614</v>
      </c>
      <c r="O167" s="20">
        <f t="shared" si="32"/>
        <v>-0.6186540044291746</v>
      </c>
      <c r="P167" s="29"/>
      <c r="Q167" s="43"/>
      <c r="R167" s="44"/>
      <c r="S167" s="45"/>
      <c r="W167" s="44"/>
      <c r="X167" s="43"/>
      <c r="Y167" s="31">
        <f t="shared" si="35"/>
        <v>165</v>
      </c>
      <c r="Z167" s="46"/>
      <c r="AA167" s="46"/>
      <c r="AB167" s="46"/>
      <c r="AC167" s="46"/>
      <c r="AD167" s="89">
        <f>AVERAGE(INDEX($E$3:$E$1000,$Y167-DATA!$I$1+1):$E167)</f>
        <v>30.220000000000006</v>
      </c>
      <c r="AE167" s="89">
        <f>STDEVP(INDEX($E$3:$E$1000,$Y167-DATA!$I$1+1):$E167)</f>
        <v>0.5740499397552691</v>
      </c>
      <c r="AF167" s="89">
        <f>AD167-MACD!$AB$5*AE167</f>
        <v>29.071900120489467</v>
      </c>
      <c r="AG167" s="89">
        <f>AD167+MACD!$AB$5*AE167</f>
        <v>31.368099879510545</v>
      </c>
      <c r="AH167" s="46"/>
      <c r="AI167" s="44"/>
      <c r="AJ167" s="46"/>
      <c r="AK167" s="46"/>
      <c r="AL167" s="46"/>
      <c r="AM167" s="46"/>
      <c r="AN167" s="46"/>
    </row>
    <row r="168" spans="1:40" ht="12.75">
      <c r="A168" s="16">
        <f>DATA!C174</f>
        <v>36615</v>
      </c>
      <c r="B168" s="53">
        <f>DATA!D174</f>
        <v>30.68</v>
      </c>
      <c r="C168" s="53">
        <f>DATA!E174</f>
        <v>30.68</v>
      </c>
      <c r="D168" s="53">
        <f>DATA!F174</f>
        <v>30.41</v>
      </c>
      <c r="E168" s="53">
        <f>DATA!G174</f>
        <v>30.52</v>
      </c>
      <c r="F168" s="55">
        <f>DATA!H174</f>
        <v>49868200</v>
      </c>
      <c r="G168" s="19">
        <f t="shared" si="27"/>
        <v>30.682725046977026</v>
      </c>
      <c r="H168" s="19">
        <f t="shared" si="28"/>
        <v>1</v>
      </c>
      <c r="I168" s="18">
        <f t="shared" si="33"/>
        <v>30.682725046977026</v>
      </c>
      <c r="J168" s="18"/>
      <c r="K168" s="19">
        <f t="shared" si="29"/>
        <v>31.287193964358018</v>
      </c>
      <c r="L168" s="19">
        <f t="shared" si="30"/>
        <v>1</v>
      </c>
      <c r="M168" s="18">
        <f t="shared" si="34"/>
        <v>31.287193964358018</v>
      </c>
      <c r="N168" s="85">
        <f t="shared" si="31"/>
        <v>36615</v>
      </c>
      <c r="O168" s="20">
        <f t="shared" si="32"/>
        <v>-0.6044689173809914</v>
      </c>
      <c r="P168" s="29"/>
      <c r="Q168" s="43"/>
      <c r="R168" s="44"/>
      <c r="S168" s="45"/>
      <c r="W168" s="44"/>
      <c r="X168" s="43"/>
      <c r="Y168" s="31">
        <f t="shared" si="35"/>
        <v>166</v>
      </c>
      <c r="Z168" s="46"/>
      <c r="AA168" s="46"/>
      <c r="AB168" s="46"/>
      <c r="AC168" s="46"/>
      <c r="AD168" s="89">
        <f>AVERAGE(INDEX($E$3:$E$1000,$Y168-DATA!$I$1+1):$E168)</f>
        <v>30.181333333333335</v>
      </c>
      <c r="AE168" s="89">
        <f>STDEVP(INDEX($E$3:$E$1000,$Y168-DATA!$I$1+1):$E168)</f>
        <v>0.5314240825889375</v>
      </c>
      <c r="AF168" s="89">
        <f>AD168-MACD!$AB$5*AE168</f>
        <v>29.11848516815546</v>
      </c>
      <c r="AG168" s="89">
        <f>AD168+MACD!$AB$5*AE168</f>
        <v>31.24418149851121</v>
      </c>
      <c r="AH168" s="46"/>
      <c r="AI168" s="44"/>
      <c r="AJ168" s="46"/>
      <c r="AK168" s="46"/>
      <c r="AL168" s="46"/>
      <c r="AM168" s="46"/>
      <c r="AN168" s="46"/>
    </row>
    <row r="169" spans="1:40" ht="12.75">
      <c r="A169" s="16">
        <f>DATA!C175</f>
        <v>36616</v>
      </c>
      <c r="B169" s="53">
        <f>DATA!D175</f>
        <v>30.42</v>
      </c>
      <c r="C169" s="53">
        <f>DATA!E175</f>
        <v>30.97</v>
      </c>
      <c r="D169" s="53">
        <f>DATA!F175</f>
        <v>30.33</v>
      </c>
      <c r="E169" s="53">
        <f>DATA!G175</f>
        <v>30.62</v>
      </c>
      <c r="F169" s="55">
        <f>DATA!H175</f>
        <v>47570600</v>
      </c>
      <c r="G169" s="19">
        <f t="shared" si="27"/>
        <v>30.676751232979214</v>
      </c>
      <c r="H169" s="19">
        <f t="shared" si="28"/>
        <v>1</v>
      </c>
      <c r="I169" s="18">
        <f t="shared" si="33"/>
        <v>30.676751232979214</v>
      </c>
      <c r="J169" s="18"/>
      <c r="K169" s="19">
        <f t="shared" si="29"/>
        <v>31.261029495167506</v>
      </c>
      <c r="L169" s="19">
        <f t="shared" si="30"/>
        <v>1</v>
      </c>
      <c r="M169" s="18">
        <f t="shared" si="34"/>
        <v>31.261029495167506</v>
      </c>
      <c r="N169" s="85">
        <f t="shared" si="31"/>
        <v>36616</v>
      </c>
      <c r="O169" s="20">
        <f t="shared" si="32"/>
        <v>-0.5842782621882918</v>
      </c>
      <c r="P169" s="29"/>
      <c r="Q169" s="43"/>
      <c r="R169" s="44"/>
      <c r="S169" s="45"/>
      <c r="W169" s="44"/>
      <c r="X169" s="43"/>
      <c r="Y169" s="31">
        <f t="shared" si="35"/>
        <v>167</v>
      </c>
      <c r="Z169" s="46"/>
      <c r="AA169" s="46"/>
      <c r="AB169" s="46"/>
      <c r="AC169" s="46"/>
      <c r="AD169" s="89">
        <f>AVERAGE(INDEX($E$3:$E$1000,$Y169-DATA!$I$1+1):$E169)</f>
        <v>30.194666666666663</v>
      </c>
      <c r="AE169" s="89">
        <f>STDEVP(INDEX($E$3:$E$1000,$Y169-DATA!$I$1+1):$E169)</f>
        <v>0.5396896227360216</v>
      </c>
      <c r="AF169" s="89">
        <f>AD169-MACD!$AB$5*AE169</f>
        <v>29.11528742119462</v>
      </c>
      <c r="AG169" s="89">
        <f>AD169+MACD!$AB$5*AE169</f>
        <v>31.274045912138707</v>
      </c>
      <c r="AH169" s="46"/>
      <c r="AI169" s="44"/>
      <c r="AJ169" s="46"/>
      <c r="AK169" s="46"/>
      <c r="AL169" s="46"/>
      <c r="AM169" s="46"/>
      <c r="AN169" s="46"/>
    </row>
    <row r="170" spans="1:40" ht="12.75">
      <c r="A170" s="16">
        <f>DATA!C176</f>
        <v>36617</v>
      </c>
      <c r="B170" s="53">
        <f>DATA!D176</f>
        <v>30.91</v>
      </c>
      <c r="C170" s="53">
        <f>DATA!E176</f>
        <v>31.15</v>
      </c>
      <c r="D170" s="53">
        <f>DATA!F176</f>
        <v>30.85</v>
      </c>
      <c r="E170" s="53">
        <f>DATA!G176</f>
        <v>31.06</v>
      </c>
      <c r="F170" s="55">
        <f>DATA!H176</f>
        <v>54217300</v>
      </c>
      <c r="G170" s="19">
        <f t="shared" si="27"/>
        <v>30.713251115552623</v>
      </c>
      <c r="H170" s="19">
        <f t="shared" si="28"/>
        <v>1</v>
      </c>
      <c r="I170" s="18">
        <f t="shared" si="33"/>
        <v>30.713251115552623</v>
      </c>
      <c r="J170" s="18"/>
      <c r="K170" s="19">
        <f t="shared" si="29"/>
        <v>31.253145985553097</v>
      </c>
      <c r="L170" s="19">
        <f t="shared" si="30"/>
        <v>1</v>
      </c>
      <c r="M170" s="18">
        <f t="shared" si="34"/>
        <v>31.253145985553097</v>
      </c>
      <c r="N170" s="85">
        <f t="shared" si="31"/>
        <v>36617</v>
      </c>
      <c r="O170" s="20">
        <f t="shared" si="32"/>
        <v>-0.5398948700004738</v>
      </c>
      <c r="P170" s="29"/>
      <c r="Q170" s="43"/>
      <c r="R170" s="44"/>
      <c r="S170" s="45"/>
      <c r="W170" s="44"/>
      <c r="X170" s="43"/>
      <c r="Y170" s="31">
        <f t="shared" si="35"/>
        <v>168</v>
      </c>
      <c r="Z170" s="46"/>
      <c r="AA170" s="46"/>
      <c r="AB170" s="46"/>
      <c r="AC170" s="46"/>
      <c r="AD170" s="89">
        <f>AVERAGE(INDEX($E$3:$E$1000,$Y170-DATA!$I$1+1):$E170)</f>
        <v>30.225333333333335</v>
      </c>
      <c r="AE170" s="89">
        <f>STDEVP(INDEX($E$3:$E$1000,$Y170-DATA!$I$1+1):$E170)</f>
        <v>0.573839311615437</v>
      </c>
      <c r="AF170" s="89">
        <f>AD170-MACD!$AB$5*AE170</f>
        <v>29.07765471010246</v>
      </c>
      <c r="AG170" s="89">
        <f>AD170+MACD!$AB$5*AE170</f>
        <v>31.37301195656421</v>
      </c>
      <c r="AH170" s="46"/>
      <c r="AI170" s="44"/>
      <c r="AJ170" s="46"/>
      <c r="AK170" s="46"/>
      <c r="AL170" s="46"/>
      <c r="AM170" s="46"/>
      <c r="AN170" s="46"/>
    </row>
    <row r="171" spans="1:40" ht="12.75">
      <c r="A171" s="16">
        <f>DATA!C177</f>
        <v>36620</v>
      </c>
      <c r="B171" s="53">
        <f>DATA!D177</f>
        <v>30.98</v>
      </c>
      <c r="C171" s="53">
        <f>DATA!E177</f>
        <v>31.58</v>
      </c>
      <c r="D171" s="53">
        <f>DATA!F177</f>
        <v>30.97</v>
      </c>
      <c r="E171" s="53">
        <f>DATA!G177</f>
        <v>31.58</v>
      </c>
      <c r="F171" s="55">
        <f>DATA!H177</f>
        <v>54271400</v>
      </c>
      <c r="G171" s="19">
        <f t="shared" si="27"/>
        <v>30.795798628357137</v>
      </c>
      <c r="H171" s="19">
        <f t="shared" si="28"/>
        <v>1</v>
      </c>
      <c r="I171" s="18">
        <f t="shared" si="33"/>
        <v>30.795798628357137</v>
      </c>
      <c r="J171" s="18"/>
      <c r="K171" s="19">
        <f t="shared" si="29"/>
        <v>31.265963790041212</v>
      </c>
      <c r="L171" s="19">
        <f t="shared" si="30"/>
        <v>1</v>
      </c>
      <c r="M171" s="18">
        <f t="shared" si="34"/>
        <v>31.265963790041212</v>
      </c>
      <c r="N171" s="85">
        <f t="shared" si="31"/>
        <v>36620</v>
      </c>
      <c r="O171" s="20">
        <f t="shared" si="32"/>
        <v>-0.4701651616840756</v>
      </c>
      <c r="P171" s="29"/>
      <c r="Q171" s="43"/>
      <c r="R171" s="44"/>
      <c r="S171" s="45"/>
      <c r="W171" s="44"/>
      <c r="X171" s="43"/>
      <c r="Y171" s="31">
        <f t="shared" si="35"/>
        <v>169</v>
      </c>
      <c r="Z171" s="46"/>
      <c r="AA171" s="46"/>
      <c r="AB171" s="46"/>
      <c r="AC171" s="46"/>
      <c r="AD171" s="89">
        <f>AVERAGE(INDEX($E$3:$E$1000,$Y171-DATA!$I$1+1):$E171)</f>
        <v>30.310666666666666</v>
      </c>
      <c r="AE171" s="89">
        <f>STDEVP(INDEX($E$3:$E$1000,$Y171-DATA!$I$1+1):$E171)</f>
        <v>0.6663179087759786</v>
      </c>
      <c r="AF171" s="89">
        <f>AD171-MACD!$AB$5*AE171</f>
        <v>28.97803084911471</v>
      </c>
      <c r="AG171" s="89">
        <f>AD171+MACD!$AB$5*AE171</f>
        <v>31.643302484218623</v>
      </c>
      <c r="AH171" s="46"/>
      <c r="AI171" s="44"/>
      <c r="AJ171" s="46"/>
      <c r="AK171" s="46"/>
      <c r="AL171" s="46"/>
      <c r="AM171" s="46"/>
      <c r="AN171" s="46"/>
    </row>
    <row r="172" spans="1:40" ht="12.75">
      <c r="A172" s="16">
        <f>DATA!C178</f>
        <v>36621</v>
      </c>
      <c r="B172" s="53">
        <f>DATA!D178</f>
        <v>31.48</v>
      </c>
      <c r="C172" s="53">
        <f>DATA!E178</f>
        <v>31.83</v>
      </c>
      <c r="D172" s="53">
        <f>DATA!F178</f>
        <v>31.37</v>
      </c>
      <c r="E172" s="53">
        <f>DATA!G178</f>
        <v>31.52</v>
      </c>
      <c r="F172" s="55">
        <f>DATA!H178</f>
        <v>47456000</v>
      </c>
      <c r="G172" s="19">
        <f t="shared" si="27"/>
        <v>30.86477018756122</v>
      </c>
      <c r="H172" s="19">
        <f t="shared" si="28"/>
        <v>1</v>
      </c>
      <c r="I172" s="18">
        <f t="shared" si="33"/>
        <v>30.86477018756122</v>
      </c>
      <c r="J172" s="18"/>
      <c r="K172" s="19">
        <f t="shared" si="29"/>
        <v>31.275925994353322</v>
      </c>
      <c r="L172" s="19">
        <f t="shared" si="30"/>
        <v>1</v>
      </c>
      <c r="M172" s="18">
        <f t="shared" si="34"/>
        <v>31.275925994353322</v>
      </c>
      <c r="N172" s="85">
        <f t="shared" si="31"/>
        <v>36621</v>
      </c>
      <c r="O172" s="20">
        <f t="shared" si="32"/>
        <v>-0.4111558067921024</v>
      </c>
      <c r="P172" s="29"/>
      <c r="Q172" s="43"/>
      <c r="R172" s="44"/>
      <c r="S172" s="45"/>
      <c r="W172" s="44"/>
      <c r="X172" s="43"/>
      <c r="Y172" s="31">
        <f t="shared" si="35"/>
        <v>170</v>
      </c>
      <c r="Z172" s="46"/>
      <c r="AA172" s="46"/>
      <c r="AB172" s="46"/>
      <c r="AC172" s="46"/>
      <c r="AD172" s="89">
        <f>AVERAGE(INDEX($E$3:$E$1000,$Y172-DATA!$I$1+1):$E172)</f>
        <v>30.378666666666664</v>
      </c>
      <c r="AE172" s="89">
        <f>STDEVP(INDEX($E$3:$E$1000,$Y172-DATA!$I$1+1):$E172)</f>
        <v>0.7310710559782023</v>
      </c>
      <c r="AF172" s="89">
        <f>AD172-MACD!$AB$5*AE172</f>
        <v>28.91652455471026</v>
      </c>
      <c r="AG172" s="89">
        <f>AD172+MACD!$AB$5*AE172</f>
        <v>31.840808778623067</v>
      </c>
      <c r="AH172" s="46"/>
      <c r="AI172" s="44"/>
      <c r="AJ172" s="46"/>
      <c r="AK172" s="46"/>
      <c r="AL172" s="46"/>
      <c r="AM172" s="46"/>
      <c r="AN172" s="46"/>
    </row>
    <row r="173" spans="1:40" ht="12.75">
      <c r="A173" s="16">
        <f>DATA!C179</f>
        <v>36622</v>
      </c>
      <c r="B173" s="53">
        <f>DATA!D179</f>
        <v>31.66</v>
      </c>
      <c r="C173" s="53">
        <f>DATA!E179</f>
        <v>31.7</v>
      </c>
      <c r="D173" s="53">
        <f>DATA!F179</f>
        <v>31.29</v>
      </c>
      <c r="E173" s="53">
        <f>DATA!G179</f>
        <v>31.4</v>
      </c>
      <c r="F173" s="55">
        <f>DATA!H179</f>
        <v>30772700</v>
      </c>
      <c r="G173" s="19">
        <f t="shared" si="27"/>
        <v>30.915744455412533</v>
      </c>
      <c r="H173" s="19">
        <f t="shared" si="28"/>
        <v>1</v>
      </c>
      <c r="I173" s="18">
        <f t="shared" si="33"/>
        <v>30.915744455412533</v>
      </c>
      <c r="J173" s="18"/>
      <c r="K173" s="19">
        <f t="shared" si="29"/>
        <v>31.280791641633584</v>
      </c>
      <c r="L173" s="19">
        <f t="shared" si="30"/>
        <v>1</v>
      </c>
      <c r="M173" s="18">
        <f t="shared" si="34"/>
        <v>31.280791641633584</v>
      </c>
      <c r="N173" s="85">
        <f t="shared" si="31"/>
        <v>36622</v>
      </c>
      <c r="O173" s="20">
        <f t="shared" si="32"/>
        <v>-0.3650471862210516</v>
      </c>
      <c r="P173" s="29"/>
      <c r="Q173" s="43"/>
      <c r="R173" s="44"/>
      <c r="S173" s="45"/>
      <c r="W173" s="44"/>
      <c r="X173" s="43"/>
      <c r="Y173" s="31">
        <f t="shared" si="35"/>
        <v>171</v>
      </c>
      <c r="Z173" s="46"/>
      <c r="AA173" s="46"/>
      <c r="AB173" s="46"/>
      <c r="AC173" s="46"/>
      <c r="AD173" s="89">
        <f>AVERAGE(INDEX($E$3:$E$1000,$Y173-DATA!$I$1+1):$E173)</f>
        <v>30.42133333333333</v>
      </c>
      <c r="AE173" s="89">
        <f>STDEVP(INDEX($E$3:$E$1000,$Y173-DATA!$I$1+1):$E173)</f>
        <v>0.7697347306413701</v>
      </c>
      <c r="AF173" s="89">
        <f>AD173-MACD!$AB$5*AE173</f>
        <v>28.88186387205059</v>
      </c>
      <c r="AG173" s="89">
        <f>AD173+MACD!$AB$5*AE173</f>
        <v>31.960802794616068</v>
      </c>
      <c r="AH173" s="46"/>
      <c r="AI173" s="44"/>
      <c r="AJ173" s="46"/>
      <c r="AK173" s="46"/>
      <c r="AL173" s="46"/>
      <c r="AM173" s="46"/>
      <c r="AN173" s="46"/>
    </row>
    <row r="174" spans="1:40" ht="12.75">
      <c r="A174" s="16">
        <f>DATA!C180</f>
        <v>36623</v>
      </c>
      <c r="B174" s="53">
        <f>DATA!D180</f>
        <v>31.78</v>
      </c>
      <c r="C174" s="53">
        <f>DATA!E180</f>
        <v>31.85</v>
      </c>
      <c r="D174" s="53">
        <f>DATA!F180</f>
        <v>31.15</v>
      </c>
      <c r="E174" s="53">
        <f>DATA!G180</f>
        <v>31.41</v>
      </c>
      <c r="F174" s="55">
        <f>DATA!H180</f>
        <v>38891700</v>
      </c>
      <c r="G174" s="19">
        <f t="shared" si="27"/>
        <v>30.96281641203991</v>
      </c>
      <c r="H174" s="19">
        <f t="shared" si="28"/>
        <v>1</v>
      </c>
      <c r="I174" s="18">
        <f t="shared" si="33"/>
        <v>30.96281641203991</v>
      </c>
      <c r="J174" s="18"/>
      <c r="K174" s="19">
        <f t="shared" si="29"/>
        <v>31.285858636079325</v>
      </c>
      <c r="L174" s="19">
        <f t="shared" si="30"/>
        <v>1</v>
      </c>
      <c r="M174" s="18">
        <f t="shared" si="34"/>
        <v>31.285858636079325</v>
      </c>
      <c r="N174" s="85">
        <f t="shared" si="31"/>
        <v>36623</v>
      </c>
      <c r="O174" s="20">
        <f t="shared" si="32"/>
        <v>-0.3230422240394155</v>
      </c>
      <c r="P174" s="29"/>
      <c r="Q174" s="43"/>
      <c r="R174" s="44"/>
      <c r="S174" s="45"/>
      <c r="W174" s="44"/>
      <c r="X174" s="43"/>
      <c r="Y174" s="31">
        <f t="shared" si="35"/>
        <v>172</v>
      </c>
      <c r="Z174" s="46"/>
      <c r="AA174" s="46"/>
      <c r="AB174" s="46"/>
      <c r="AC174" s="46"/>
      <c r="AD174" s="89">
        <f>AVERAGE(INDEX($E$3:$E$1000,$Y174-DATA!$I$1+1):$E174)</f>
        <v>30.46733333333333</v>
      </c>
      <c r="AE174" s="89">
        <f>STDEVP(INDEX($E$3:$E$1000,$Y174-DATA!$I$1+1):$E174)</f>
        <v>0.805973255690959</v>
      </c>
      <c r="AF174" s="89">
        <f>AD174-MACD!$AB$5*AE174</f>
        <v>28.85538682195141</v>
      </c>
      <c r="AG174" s="89">
        <f>AD174+MACD!$AB$5*AE174</f>
        <v>32.079279844715245</v>
      </c>
      <c r="AH174" s="46"/>
      <c r="AI174" s="44"/>
      <c r="AJ174" s="46"/>
      <c r="AK174" s="46"/>
      <c r="AL174" s="46"/>
      <c r="AM174" s="46"/>
      <c r="AN174" s="46"/>
    </row>
    <row r="175" spans="1:40" ht="12.75">
      <c r="A175" s="16">
        <f>DATA!C181</f>
        <v>36627</v>
      </c>
      <c r="B175" s="53">
        <f>DATA!D181</f>
        <v>31.55</v>
      </c>
      <c r="C175" s="53">
        <f>DATA!E181</f>
        <v>31.74</v>
      </c>
      <c r="D175" s="53">
        <f>DATA!F181</f>
        <v>31.45</v>
      </c>
      <c r="E175" s="53">
        <f>DATA!G181</f>
        <v>31.62</v>
      </c>
      <c r="F175" s="55">
        <f>DATA!H181</f>
        <v>17174300</v>
      </c>
      <c r="G175" s="19">
        <f t="shared" si="27"/>
        <v>31.025405325178966</v>
      </c>
      <c r="H175" s="19">
        <f t="shared" si="28"/>
        <v>1</v>
      </c>
      <c r="I175" s="18">
        <f t="shared" si="33"/>
        <v>31.025405325178966</v>
      </c>
      <c r="J175" s="18"/>
      <c r="K175" s="19">
        <f t="shared" si="29"/>
        <v>31.298962218978176</v>
      </c>
      <c r="L175" s="19">
        <f t="shared" si="30"/>
        <v>1</v>
      </c>
      <c r="M175" s="18">
        <f t="shared" si="34"/>
        <v>31.298962218978176</v>
      </c>
      <c r="N175" s="85">
        <f t="shared" si="31"/>
        <v>36627</v>
      </c>
      <c r="O175" s="20">
        <f t="shared" si="32"/>
        <v>-0.2735568937992099</v>
      </c>
      <c r="P175" s="29"/>
      <c r="Q175" s="43"/>
      <c r="R175" s="44"/>
      <c r="S175" s="45"/>
      <c r="W175" s="44"/>
      <c r="X175" s="43"/>
      <c r="Y175" s="31">
        <f t="shared" si="35"/>
        <v>173</v>
      </c>
      <c r="Z175" s="46"/>
      <c r="AA175" s="46"/>
      <c r="AB175" s="46"/>
      <c r="AC175" s="46"/>
      <c r="AD175" s="89">
        <f>AVERAGE(INDEX($E$3:$E$1000,$Y175-DATA!$I$1+1):$E175)</f>
        <v>30.565999999999995</v>
      </c>
      <c r="AE175" s="89">
        <f>STDEVP(INDEX($E$3:$E$1000,$Y175-DATA!$I$1+1):$E175)</f>
        <v>0.8492883295245838</v>
      </c>
      <c r="AF175" s="89">
        <f>AD175-MACD!$AB$5*AE175</f>
        <v>28.86742334095083</v>
      </c>
      <c r="AG175" s="89">
        <f>AD175+MACD!$AB$5*AE175</f>
        <v>32.26457665904916</v>
      </c>
      <c r="AH175" s="46"/>
      <c r="AI175" s="44"/>
      <c r="AJ175" s="46"/>
      <c r="AK175" s="46"/>
      <c r="AL175" s="46"/>
      <c r="AM175" s="46"/>
      <c r="AN175" s="46"/>
    </row>
    <row r="176" spans="1:40" ht="12.75">
      <c r="A176" s="16">
        <f>DATA!C182</f>
        <v>36628</v>
      </c>
      <c r="B176" s="53">
        <f>DATA!D182</f>
        <v>31.69</v>
      </c>
      <c r="C176" s="53">
        <f>DATA!E182</f>
        <v>31.74</v>
      </c>
      <c r="D176" s="53">
        <f>DATA!F182</f>
        <v>30.86</v>
      </c>
      <c r="E176" s="53">
        <f>DATA!G182</f>
        <v>31</v>
      </c>
      <c r="F176" s="55">
        <f>DATA!H182</f>
        <v>32492800</v>
      </c>
      <c r="G176" s="19">
        <f t="shared" si="27"/>
        <v>31.022985770400016</v>
      </c>
      <c r="H176" s="19">
        <f t="shared" si="28"/>
        <v>1</v>
      </c>
      <c r="I176" s="18">
        <f t="shared" si="33"/>
        <v>31.022985770400016</v>
      </c>
      <c r="J176" s="18"/>
      <c r="K176" s="19">
        <f t="shared" si="29"/>
        <v>31.287238210390797</v>
      </c>
      <c r="L176" s="19">
        <f t="shared" si="30"/>
        <v>1</v>
      </c>
      <c r="M176" s="18">
        <f t="shared" si="34"/>
        <v>31.287238210390797</v>
      </c>
      <c r="N176" s="85">
        <f t="shared" si="31"/>
        <v>36628</v>
      </c>
      <c r="O176" s="20">
        <f t="shared" si="32"/>
        <v>-0.26425243999078063</v>
      </c>
      <c r="P176" s="29"/>
      <c r="Q176" s="43"/>
      <c r="R176" s="44"/>
      <c r="S176" s="45"/>
      <c r="W176" s="44"/>
      <c r="X176" s="43"/>
      <c r="Y176" s="31">
        <f t="shared" si="35"/>
        <v>174</v>
      </c>
      <c r="Z176" s="46"/>
      <c r="AA176" s="46"/>
      <c r="AB176" s="46"/>
      <c r="AC176" s="46"/>
      <c r="AD176" s="89">
        <f>AVERAGE(INDEX($E$3:$E$1000,$Y176-DATA!$I$1+1):$E176)</f>
        <v>30.672</v>
      </c>
      <c r="AE176" s="89">
        <f>STDEVP(INDEX($E$3:$E$1000,$Y176-DATA!$I$1+1):$E176)</f>
        <v>0.7959413713751817</v>
      </c>
      <c r="AF176" s="89">
        <f>AD176-MACD!$AB$5*AE176</f>
        <v>29.080117257249636</v>
      </c>
      <c r="AG176" s="89">
        <f>AD176+MACD!$AB$5*AE176</f>
        <v>32.26388274275036</v>
      </c>
      <c r="AH176" s="46"/>
      <c r="AI176" s="44"/>
      <c r="AJ176" s="46"/>
      <c r="AK176" s="46"/>
      <c r="AL176" s="46"/>
      <c r="AM176" s="46"/>
      <c r="AN176" s="46"/>
    </row>
    <row r="177" spans="1:40" ht="12.75">
      <c r="A177" s="16">
        <f>DATA!C183</f>
        <v>36629</v>
      </c>
      <c r="B177" s="53">
        <f>DATA!D183</f>
        <v>30.65</v>
      </c>
      <c r="C177" s="53">
        <f>DATA!E183</f>
        <v>30.7</v>
      </c>
      <c r="D177" s="53">
        <f>DATA!F183</f>
        <v>30.15</v>
      </c>
      <c r="E177" s="53">
        <f>DATA!G183</f>
        <v>30.48</v>
      </c>
      <c r="F177" s="55">
        <f>DATA!H183</f>
        <v>36003500</v>
      </c>
      <c r="G177" s="19">
        <f t="shared" si="27"/>
        <v>30.97127283988573</v>
      </c>
      <c r="H177" s="19">
        <f t="shared" si="28"/>
        <v>1</v>
      </c>
      <c r="I177" s="18">
        <f t="shared" si="33"/>
        <v>30.97127283988573</v>
      </c>
      <c r="J177" s="18"/>
      <c r="K177" s="19">
        <f t="shared" si="29"/>
        <v>31.255581809983315</v>
      </c>
      <c r="L177" s="19">
        <f t="shared" si="30"/>
        <v>1</v>
      </c>
      <c r="M177" s="18">
        <f t="shared" si="34"/>
        <v>31.255581809983315</v>
      </c>
      <c r="N177" s="85">
        <f t="shared" si="31"/>
        <v>36629</v>
      </c>
      <c r="O177" s="20">
        <f t="shared" si="32"/>
        <v>-0.2843089700975838</v>
      </c>
      <c r="P177" s="29"/>
      <c r="Q177" s="43"/>
      <c r="R177" s="44"/>
      <c r="S177" s="45"/>
      <c r="W177" s="44"/>
      <c r="X177" s="43"/>
      <c r="Y177" s="31">
        <f t="shared" si="35"/>
        <v>175</v>
      </c>
      <c r="Z177" s="46"/>
      <c r="AA177" s="46"/>
      <c r="AB177" s="46"/>
      <c r="AC177" s="46"/>
      <c r="AD177" s="89">
        <f>AVERAGE(INDEX($E$3:$E$1000,$Y177-DATA!$I$1+1):$E177)</f>
        <v>30.757333333333335</v>
      </c>
      <c r="AE177" s="89">
        <f>STDEVP(INDEX($E$3:$E$1000,$Y177-DATA!$I$1+1):$E177)</f>
        <v>0.6958780225169641</v>
      </c>
      <c r="AF177" s="89">
        <f>AD177-MACD!$AB$5*AE177</f>
        <v>29.365577288299406</v>
      </c>
      <c r="AG177" s="89">
        <f>AD177+MACD!$AB$5*AE177</f>
        <v>32.149089378367265</v>
      </c>
      <c r="AH177" s="46"/>
      <c r="AI177" s="44"/>
      <c r="AJ177" s="46"/>
      <c r="AK177" s="46"/>
      <c r="AL177" s="46"/>
      <c r="AM177" s="46"/>
      <c r="AN177" s="46"/>
    </row>
    <row r="178" spans="1:40" ht="12.75">
      <c r="A178" s="16">
        <f>DATA!C184</f>
        <v>36630</v>
      </c>
      <c r="B178" s="53">
        <f>DATA!D184</f>
        <v>30.7</v>
      </c>
      <c r="C178" s="53">
        <f>DATA!E184</f>
        <v>30.78</v>
      </c>
      <c r="D178" s="53">
        <f>DATA!F184</f>
        <v>30.3</v>
      </c>
      <c r="E178" s="53">
        <f>DATA!G184</f>
        <v>30.76</v>
      </c>
      <c r="F178" s="55">
        <f>DATA!H184</f>
        <v>24924600</v>
      </c>
      <c r="G178" s="19">
        <f t="shared" si="27"/>
        <v>30.95115161703947</v>
      </c>
      <c r="H178" s="19">
        <f t="shared" si="28"/>
        <v>1</v>
      </c>
      <c r="I178" s="18">
        <f t="shared" si="33"/>
        <v>30.95115161703947</v>
      </c>
      <c r="J178" s="18"/>
      <c r="K178" s="19">
        <f t="shared" si="29"/>
        <v>31.23614722919966</v>
      </c>
      <c r="L178" s="19">
        <f t="shared" si="30"/>
        <v>1</v>
      </c>
      <c r="M178" s="18">
        <f t="shared" si="34"/>
        <v>31.23614722919966</v>
      </c>
      <c r="N178" s="85">
        <f t="shared" si="31"/>
        <v>36630</v>
      </c>
      <c r="O178" s="20">
        <f t="shared" si="32"/>
        <v>-0.28499561216018776</v>
      </c>
      <c r="P178" s="29"/>
      <c r="Q178" s="43"/>
      <c r="R178" s="44"/>
      <c r="S178" s="45"/>
      <c r="W178" s="44"/>
      <c r="X178" s="43"/>
      <c r="Y178" s="31">
        <f t="shared" si="35"/>
        <v>176</v>
      </c>
      <c r="Z178" s="46"/>
      <c r="AA178" s="46"/>
      <c r="AB178" s="46"/>
      <c r="AC178" s="46"/>
      <c r="AD178" s="89">
        <f>AVERAGE(INDEX($E$3:$E$1000,$Y178-DATA!$I$1+1):$E178)</f>
        <v>30.862666666666666</v>
      </c>
      <c r="AE178" s="89">
        <f>STDEVP(INDEX($E$3:$E$1000,$Y178-DATA!$I$1+1):$E178)</f>
        <v>0.5543340348762266</v>
      </c>
      <c r="AF178" s="89">
        <f>AD178-MACD!$AB$5*AE178</f>
        <v>29.75399859691421</v>
      </c>
      <c r="AG178" s="89">
        <f>AD178+MACD!$AB$5*AE178</f>
        <v>31.97133473641912</v>
      </c>
      <c r="AH178" s="46"/>
      <c r="AI178" s="44"/>
      <c r="AJ178" s="46"/>
      <c r="AK178" s="46"/>
      <c r="AL178" s="46"/>
      <c r="AM178" s="46"/>
      <c r="AN178" s="46"/>
    </row>
    <row r="179" spans="1:40" ht="12.75">
      <c r="A179" s="16">
        <f>DATA!C185</f>
        <v>36631</v>
      </c>
      <c r="B179" s="53">
        <f>DATA!D185</f>
        <v>30.88</v>
      </c>
      <c r="C179" s="53">
        <f>DATA!E185</f>
        <v>31.34</v>
      </c>
      <c r="D179" s="53">
        <f>DATA!F185</f>
        <v>30.78</v>
      </c>
      <c r="E179" s="53">
        <f>DATA!G185</f>
        <v>31.23</v>
      </c>
      <c r="F179" s="55">
        <f>DATA!H185</f>
        <v>25801000</v>
      </c>
      <c r="G179" s="19">
        <f t="shared" si="27"/>
        <v>30.977708605892854</v>
      </c>
      <c r="H179" s="19">
        <f t="shared" si="28"/>
        <v>1</v>
      </c>
      <c r="I179" s="18">
        <f t="shared" si="33"/>
        <v>30.977708605892854</v>
      </c>
      <c r="J179" s="18"/>
      <c r="K179" s="19">
        <f t="shared" si="29"/>
        <v>31.235906161387906</v>
      </c>
      <c r="L179" s="19">
        <f t="shared" si="30"/>
        <v>1</v>
      </c>
      <c r="M179" s="18">
        <f t="shared" si="34"/>
        <v>31.235906161387906</v>
      </c>
      <c r="N179" s="85">
        <f t="shared" si="31"/>
        <v>36631</v>
      </c>
      <c r="O179" s="20">
        <f t="shared" si="32"/>
        <v>-0.25819755549505174</v>
      </c>
      <c r="P179" s="29"/>
      <c r="Q179" s="43"/>
      <c r="R179" s="44"/>
      <c r="S179" s="45"/>
      <c r="W179" s="44"/>
      <c r="X179" s="43"/>
      <c r="Y179" s="31">
        <f t="shared" si="35"/>
        <v>177</v>
      </c>
      <c r="Z179" s="46"/>
      <c r="AA179" s="46"/>
      <c r="AB179" s="46"/>
      <c r="AC179" s="46"/>
      <c r="AD179" s="89">
        <f>AVERAGE(INDEX($E$3:$E$1000,$Y179-DATA!$I$1+1):$E179)</f>
        <v>30.964666666666673</v>
      </c>
      <c r="AE179" s="89">
        <f>STDEVP(INDEX($E$3:$E$1000,$Y179-DATA!$I$1+1):$E179)</f>
        <v>0.46449781724139216</v>
      </c>
      <c r="AF179" s="89">
        <f>AD179-MACD!$AB$5*AE179</f>
        <v>30.03567103218389</v>
      </c>
      <c r="AG179" s="89">
        <f>AD179+MACD!$AB$5*AE179</f>
        <v>31.893662301149458</v>
      </c>
      <c r="AH179" s="46"/>
      <c r="AI179" s="44"/>
      <c r="AJ179" s="46"/>
      <c r="AK179" s="46"/>
      <c r="AL179" s="46"/>
      <c r="AM179" s="46"/>
      <c r="AN179" s="46"/>
    </row>
    <row r="180" spans="1:40" ht="12.75">
      <c r="A180" s="16">
        <f>DATA!C186</f>
        <v>36634</v>
      </c>
      <c r="B180" s="53">
        <f>DATA!D186</f>
        <v>31.18</v>
      </c>
      <c r="C180" s="53">
        <f>DATA!E186</f>
        <v>31.19</v>
      </c>
      <c r="D180" s="53">
        <f>DATA!F186</f>
        <v>30.4</v>
      </c>
      <c r="E180" s="53">
        <f>DATA!G186</f>
        <v>31.1</v>
      </c>
      <c r="F180" s="55">
        <f>DATA!H186</f>
        <v>18000200</v>
      </c>
      <c r="G180" s="19">
        <f t="shared" si="27"/>
        <v>30.98935540533163</v>
      </c>
      <c r="H180" s="19">
        <f t="shared" si="28"/>
        <v>1</v>
      </c>
      <c r="I180" s="18">
        <f t="shared" si="33"/>
        <v>30.98935540533163</v>
      </c>
      <c r="J180" s="18"/>
      <c r="K180" s="19">
        <f t="shared" si="29"/>
        <v>31.230576508000144</v>
      </c>
      <c r="L180" s="19">
        <f t="shared" si="30"/>
        <v>1</v>
      </c>
      <c r="M180" s="18">
        <f t="shared" si="34"/>
        <v>31.230576508000144</v>
      </c>
      <c r="N180" s="85">
        <f t="shared" si="31"/>
        <v>36634</v>
      </c>
      <c r="O180" s="20">
        <f t="shared" si="32"/>
        <v>-0.24122110266851493</v>
      </c>
      <c r="P180" s="29"/>
      <c r="Q180" s="43"/>
      <c r="R180" s="44"/>
      <c r="S180" s="45"/>
      <c r="W180" s="44"/>
      <c r="X180" s="43"/>
      <c r="Y180" s="31">
        <f t="shared" si="35"/>
        <v>178</v>
      </c>
      <c r="Z180" s="46"/>
      <c r="AA180" s="46"/>
      <c r="AB180" s="46"/>
      <c r="AC180" s="46"/>
      <c r="AD180" s="89">
        <f>AVERAGE(INDEX($E$3:$E$1000,$Y180-DATA!$I$1+1):$E180)</f>
        <v>31.03133333333334</v>
      </c>
      <c r="AE180" s="89">
        <f>STDEVP(INDEX($E$3:$E$1000,$Y180-DATA!$I$1+1):$E180)</f>
        <v>0.4033504128612499</v>
      </c>
      <c r="AF180" s="89">
        <f>AD180-MACD!$AB$5*AE180</f>
        <v>30.22463250761084</v>
      </c>
      <c r="AG180" s="89">
        <f>AD180+MACD!$AB$5*AE180</f>
        <v>31.83803415905584</v>
      </c>
      <c r="AH180" s="46"/>
      <c r="AI180" s="44"/>
      <c r="AJ180" s="46"/>
      <c r="AK180" s="46"/>
      <c r="AL180" s="46"/>
      <c r="AM180" s="46"/>
      <c r="AN180" s="46"/>
    </row>
    <row r="181" spans="1:40" ht="12.75">
      <c r="A181" s="16">
        <f>DATA!C187</f>
        <v>36635</v>
      </c>
      <c r="B181" s="53">
        <f>DATA!D187</f>
        <v>31.15</v>
      </c>
      <c r="C181" s="53">
        <f>DATA!E187</f>
        <v>31.2</v>
      </c>
      <c r="D181" s="53">
        <f>DATA!F187</f>
        <v>30.39</v>
      </c>
      <c r="E181" s="53">
        <f>DATA!G187</f>
        <v>30.47</v>
      </c>
      <c r="F181" s="55">
        <f>DATA!H187</f>
        <v>20551200</v>
      </c>
      <c r="G181" s="19">
        <f t="shared" si="27"/>
        <v>30.939892985776233</v>
      </c>
      <c r="H181" s="19">
        <f t="shared" si="28"/>
        <v>1</v>
      </c>
      <c r="I181" s="18">
        <f t="shared" si="33"/>
        <v>30.939892985776233</v>
      </c>
      <c r="J181" s="18"/>
      <c r="K181" s="19">
        <f t="shared" si="29"/>
        <v>31.20074997827465</v>
      </c>
      <c r="L181" s="19">
        <f t="shared" si="30"/>
        <v>1</v>
      </c>
      <c r="M181" s="18">
        <f t="shared" si="34"/>
        <v>31.20074997827465</v>
      </c>
      <c r="N181" s="85">
        <f t="shared" si="31"/>
        <v>36635</v>
      </c>
      <c r="O181" s="20">
        <f t="shared" si="32"/>
        <v>-0.2608569924984181</v>
      </c>
      <c r="P181" s="29"/>
      <c r="Q181" s="43"/>
      <c r="R181" s="44"/>
      <c r="S181" s="45"/>
      <c r="W181" s="44"/>
      <c r="X181" s="43"/>
      <c r="Y181" s="31">
        <f t="shared" si="35"/>
        <v>179</v>
      </c>
      <c r="Z181" s="46"/>
      <c r="AA181" s="46"/>
      <c r="AB181" s="46"/>
      <c r="AC181" s="46"/>
      <c r="AD181" s="89">
        <f>AVERAGE(INDEX($E$3:$E$1000,$Y181-DATA!$I$1+1):$E181)</f>
        <v>31.03066666666667</v>
      </c>
      <c r="AE181" s="89">
        <f>STDEVP(INDEX($E$3:$E$1000,$Y181-DATA!$I$1+1):$E181)</f>
        <v>0.4042683377273461</v>
      </c>
      <c r="AF181" s="89">
        <f>AD181-MACD!$AB$5*AE181</f>
        <v>30.222129991211975</v>
      </c>
      <c r="AG181" s="89">
        <f>AD181+MACD!$AB$5*AE181</f>
        <v>31.839203342121362</v>
      </c>
      <c r="AH181" s="46"/>
      <c r="AI181" s="44"/>
      <c r="AJ181" s="46"/>
      <c r="AK181" s="46"/>
      <c r="AL181" s="46"/>
      <c r="AM181" s="46"/>
      <c r="AN181" s="46"/>
    </row>
    <row r="182" spans="1:40" ht="12.75">
      <c r="A182" s="16">
        <f>DATA!C188</f>
        <v>36636</v>
      </c>
      <c r="B182" s="53">
        <f>DATA!D188</f>
        <v>30.55</v>
      </c>
      <c r="C182" s="53">
        <f>DATA!E188</f>
        <v>30.75</v>
      </c>
      <c r="D182" s="53">
        <f>DATA!F188</f>
        <v>30.04</v>
      </c>
      <c r="E182" s="53">
        <f>DATA!G188</f>
        <v>30.7</v>
      </c>
      <c r="F182" s="55">
        <f>DATA!H188</f>
        <v>30059800</v>
      </c>
      <c r="G182" s="19">
        <f t="shared" si="27"/>
        <v>30.917046034749927</v>
      </c>
      <c r="H182" s="19">
        <f t="shared" si="28"/>
        <v>1</v>
      </c>
      <c r="I182" s="18">
        <f t="shared" si="33"/>
        <v>30.917046034749927</v>
      </c>
      <c r="J182" s="18"/>
      <c r="K182" s="19">
        <f t="shared" si="29"/>
        <v>31.181112724224665</v>
      </c>
      <c r="L182" s="19">
        <f t="shared" si="30"/>
        <v>1</v>
      </c>
      <c r="M182" s="18">
        <f t="shared" si="34"/>
        <v>31.181112724224665</v>
      </c>
      <c r="N182" s="85">
        <f t="shared" si="31"/>
        <v>36636</v>
      </c>
      <c r="O182" s="20">
        <f t="shared" si="32"/>
        <v>-0.2640666894747383</v>
      </c>
      <c r="P182" s="29"/>
      <c r="Q182" s="43"/>
      <c r="R182" s="44"/>
      <c r="S182" s="45"/>
      <c r="W182" s="44"/>
      <c r="X182" s="43"/>
      <c r="Y182" s="31">
        <f t="shared" si="35"/>
        <v>180</v>
      </c>
      <c r="Z182" s="46"/>
      <c r="AA182" s="46"/>
      <c r="AB182" s="46"/>
      <c r="AC182" s="46"/>
      <c r="AD182" s="89">
        <f>AVERAGE(INDEX($E$3:$E$1000,$Y182-DATA!$I$1+1):$E182)</f>
        <v>31.03133333333334</v>
      </c>
      <c r="AE182" s="89">
        <f>STDEVP(INDEX($E$3:$E$1000,$Y182-DATA!$I$1+1):$E182)</f>
        <v>0.4037138700719948</v>
      </c>
      <c r="AF182" s="89">
        <f>AD182-MACD!$AB$5*AE182</f>
        <v>30.22390559318935</v>
      </c>
      <c r="AG182" s="89">
        <f>AD182+MACD!$AB$5*AE182</f>
        <v>31.83876107347733</v>
      </c>
      <c r="AH182" s="46"/>
      <c r="AI182" s="44"/>
      <c r="AJ182" s="46"/>
      <c r="AK182" s="46"/>
      <c r="AL182" s="46"/>
      <c r="AM182" s="46"/>
      <c r="AN182" s="46"/>
    </row>
    <row r="183" spans="1:40" ht="12.75">
      <c r="A183" s="16">
        <f>DATA!C189</f>
        <v>36637</v>
      </c>
      <c r="B183" s="53">
        <f>DATA!D189</f>
        <v>30.5</v>
      </c>
      <c r="C183" s="53">
        <f>DATA!E189</f>
        <v>30.94</v>
      </c>
      <c r="D183" s="53">
        <f>DATA!F189</f>
        <v>30.21</v>
      </c>
      <c r="E183" s="53">
        <f>DATA!G189</f>
        <v>30.85</v>
      </c>
      <c r="F183" s="55">
        <f>DATA!H189</f>
        <v>35252800</v>
      </c>
      <c r="G183" s="19">
        <f t="shared" si="27"/>
        <v>30.910660698107076</v>
      </c>
      <c r="H183" s="19">
        <f t="shared" si="28"/>
        <v>1</v>
      </c>
      <c r="I183" s="18">
        <f t="shared" si="33"/>
        <v>30.910660698107076</v>
      </c>
      <c r="J183" s="18"/>
      <c r="K183" s="19">
        <f t="shared" si="29"/>
        <v>31.16812791150997</v>
      </c>
      <c r="L183" s="19">
        <f t="shared" si="30"/>
        <v>1</v>
      </c>
      <c r="M183" s="18">
        <f t="shared" si="34"/>
        <v>31.16812791150997</v>
      </c>
      <c r="N183" s="85">
        <f t="shared" si="31"/>
        <v>36637</v>
      </c>
      <c r="O183" s="20">
        <f t="shared" si="32"/>
        <v>-0.2574672134028937</v>
      </c>
      <c r="P183" s="29"/>
      <c r="Q183" s="43"/>
      <c r="R183" s="44"/>
      <c r="S183" s="45"/>
      <c r="W183" s="44"/>
      <c r="X183" s="43"/>
      <c r="Y183" s="31">
        <f t="shared" si="35"/>
        <v>181</v>
      </c>
      <c r="Z183" s="46"/>
      <c r="AA183" s="46"/>
      <c r="AB183" s="46"/>
      <c r="AC183" s="46"/>
      <c r="AD183" s="89">
        <f>AVERAGE(INDEX($E$3:$E$1000,$Y183-DATA!$I$1+1):$E183)</f>
        <v>31.053333333333335</v>
      </c>
      <c r="AE183" s="89">
        <f>STDEVP(INDEX($E$3:$E$1000,$Y183-DATA!$I$1+1):$E183)</f>
        <v>0.3837476022365628</v>
      </c>
      <c r="AF183" s="89">
        <f>AD183-MACD!$AB$5*AE183</f>
        <v>30.28583812886021</v>
      </c>
      <c r="AG183" s="89">
        <f>AD183+MACD!$AB$5*AE183</f>
        <v>31.82082853780646</v>
      </c>
      <c r="AH183" s="46"/>
      <c r="AI183" s="44"/>
      <c r="AJ183" s="46"/>
      <c r="AK183" s="46"/>
      <c r="AL183" s="46"/>
      <c r="AM183" s="46"/>
      <c r="AN183" s="46"/>
    </row>
    <row r="184" spans="1:40" ht="12.75">
      <c r="A184" s="16">
        <f>DATA!C190</f>
        <v>36638</v>
      </c>
      <c r="B184" s="53">
        <f>DATA!D190</f>
        <v>31</v>
      </c>
      <c r="C184" s="53">
        <f>DATA!E190</f>
        <v>31</v>
      </c>
      <c r="D184" s="53">
        <f>DATA!F190</f>
        <v>30.55</v>
      </c>
      <c r="E184" s="53">
        <f>DATA!G190</f>
        <v>30.69</v>
      </c>
      <c r="F184" s="55">
        <f>DATA!H190</f>
        <v>19259300</v>
      </c>
      <c r="G184" s="19">
        <f t="shared" si="27"/>
        <v>30.889645393525452</v>
      </c>
      <c r="H184" s="19">
        <f t="shared" si="28"/>
        <v>1</v>
      </c>
      <c r="I184" s="18">
        <f t="shared" si="33"/>
        <v>30.889645393525452</v>
      </c>
      <c r="J184" s="18"/>
      <c r="K184" s="19">
        <f t="shared" si="29"/>
        <v>31.14937779733311</v>
      </c>
      <c r="L184" s="19">
        <f t="shared" si="30"/>
        <v>1</v>
      </c>
      <c r="M184" s="18">
        <f t="shared" si="34"/>
        <v>31.14937779733311</v>
      </c>
      <c r="N184" s="85">
        <f t="shared" si="31"/>
        <v>36638</v>
      </c>
      <c r="O184" s="20">
        <f t="shared" si="32"/>
        <v>-0.25973240380765716</v>
      </c>
      <c r="P184" s="29"/>
      <c r="Q184" s="43"/>
      <c r="R184" s="44"/>
      <c r="S184" s="45"/>
      <c r="W184" s="44"/>
      <c r="X184" s="43"/>
      <c r="Y184" s="31">
        <f t="shared" si="35"/>
        <v>182</v>
      </c>
      <c r="Z184" s="46"/>
      <c r="AA184" s="46"/>
      <c r="AB184" s="46"/>
      <c r="AC184" s="46"/>
      <c r="AD184" s="89">
        <f>AVERAGE(INDEX($E$3:$E$1000,$Y184-DATA!$I$1+1):$E184)</f>
        <v>31.058</v>
      </c>
      <c r="AE184" s="89">
        <f>STDEVP(INDEX($E$3:$E$1000,$Y184-DATA!$I$1+1):$E184)</f>
        <v>0.3788438552579867</v>
      </c>
      <c r="AF184" s="89">
        <f>AD184-MACD!$AB$5*AE184</f>
        <v>30.300312289484026</v>
      </c>
      <c r="AG184" s="89">
        <f>AD184+MACD!$AB$5*AE184</f>
        <v>31.815687710515974</v>
      </c>
      <c r="AH184" s="46"/>
      <c r="AI184" s="44"/>
      <c r="AJ184" s="46"/>
      <c r="AK184" s="46"/>
      <c r="AL184" s="46"/>
      <c r="AM184" s="46"/>
      <c r="AN184" s="46"/>
    </row>
    <row r="185" spans="1:40" ht="12.75">
      <c r="A185" s="16">
        <f>DATA!C191</f>
        <v>36641</v>
      </c>
      <c r="B185" s="53">
        <f>DATA!D191</f>
        <v>30.85</v>
      </c>
      <c r="C185" s="53">
        <f>DATA!E191</f>
        <v>30.92</v>
      </c>
      <c r="D185" s="53">
        <f>DATA!F191</f>
        <v>30.65</v>
      </c>
      <c r="E185" s="53">
        <f>DATA!G191</f>
        <v>30.75</v>
      </c>
      <c r="F185" s="55">
        <f>DATA!H191</f>
        <v>16629500</v>
      </c>
      <c r="G185" s="19">
        <f t="shared" si="27"/>
        <v>30.876345832237313</v>
      </c>
      <c r="H185" s="19">
        <f t="shared" si="28"/>
        <v>1</v>
      </c>
      <c r="I185" s="18">
        <f t="shared" si="33"/>
        <v>30.876345832237313</v>
      </c>
      <c r="J185" s="18"/>
      <c r="K185" s="19">
        <f t="shared" si="29"/>
        <v>31.133715922927887</v>
      </c>
      <c r="L185" s="19">
        <f t="shared" si="30"/>
        <v>1</v>
      </c>
      <c r="M185" s="18">
        <f t="shared" si="34"/>
        <v>31.133715922927887</v>
      </c>
      <c r="N185" s="85">
        <f t="shared" si="31"/>
        <v>36641</v>
      </c>
      <c r="O185" s="20">
        <f t="shared" si="32"/>
        <v>-0.2573700906905749</v>
      </c>
      <c r="P185" s="29"/>
      <c r="Q185" s="43"/>
      <c r="R185" s="44"/>
      <c r="S185" s="45"/>
      <c r="W185" s="44"/>
      <c r="X185" s="43"/>
      <c r="Y185" s="31">
        <f t="shared" si="35"/>
        <v>183</v>
      </c>
      <c r="Z185" s="46"/>
      <c r="AA185" s="46"/>
      <c r="AB185" s="46"/>
      <c r="AC185" s="46"/>
      <c r="AD185" s="89">
        <f>AVERAGE(INDEX($E$3:$E$1000,$Y185-DATA!$I$1+1):$E185)</f>
        <v>31.037333333333336</v>
      </c>
      <c r="AE185" s="89">
        <f>STDEVP(INDEX($E$3:$E$1000,$Y185-DATA!$I$1+1):$E185)</f>
        <v>0.3865482577313594</v>
      </c>
      <c r="AF185" s="89">
        <f>AD185-MACD!$AB$5*AE185</f>
        <v>30.264236817870618</v>
      </c>
      <c r="AG185" s="89">
        <f>AD185+MACD!$AB$5*AE185</f>
        <v>31.810429848796055</v>
      </c>
      <c r="AH185" s="46"/>
      <c r="AI185" s="44"/>
      <c r="AJ185" s="46"/>
      <c r="AK185" s="46"/>
      <c r="AL185" s="46"/>
      <c r="AM185" s="46"/>
      <c r="AN185" s="46"/>
    </row>
    <row r="186" spans="1:40" ht="12.75">
      <c r="A186" s="16">
        <f>DATA!C192</f>
        <v>36642</v>
      </c>
      <c r="B186" s="53">
        <f>DATA!D192</f>
        <v>30.92</v>
      </c>
      <c r="C186" s="53">
        <f>DATA!E192</f>
        <v>31.04</v>
      </c>
      <c r="D186" s="53">
        <f>DATA!F192</f>
        <v>30.5</v>
      </c>
      <c r="E186" s="53">
        <f>DATA!G192</f>
        <v>30.55</v>
      </c>
      <c r="F186" s="55">
        <f>DATA!H192</f>
        <v>26838200</v>
      </c>
      <c r="G186" s="19">
        <f t="shared" si="27"/>
        <v>30.84526527678614</v>
      </c>
      <c r="H186" s="19">
        <f t="shared" si="28"/>
        <v>1</v>
      </c>
      <c r="I186" s="18">
        <f t="shared" si="33"/>
        <v>30.84526527678614</v>
      </c>
      <c r="J186" s="18"/>
      <c r="K186" s="19">
        <f t="shared" si="29"/>
        <v>31.11082510242091</v>
      </c>
      <c r="L186" s="19">
        <f t="shared" si="30"/>
        <v>1</v>
      </c>
      <c r="M186" s="18">
        <f t="shared" si="34"/>
        <v>31.11082510242091</v>
      </c>
      <c r="N186" s="85">
        <f t="shared" si="31"/>
        <v>36642</v>
      </c>
      <c r="O186" s="20">
        <f t="shared" si="32"/>
        <v>-0.2655598256347709</v>
      </c>
      <c r="P186" s="29"/>
      <c r="Q186" s="43"/>
      <c r="R186" s="44"/>
      <c r="S186" s="45"/>
      <c r="W186" s="44"/>
      <c r="X186" s="43"/>
      <c r="Y186" s="31">
        <f t="shared" si="35"/>
        <v>184</v>
      </c>
      <c r="Z186" s="46"/>
      <c r="AA186" s="46"/>
      <c r="AB186" s="46"/>
      <c r="AC186" s="46"/>
      <c r="AD186" s="89">
        <f>AVERAGE(INDEX($E$3:$E$1000,$Y186-DATA!$I$1+1):$E186)</f>
        <v>30.968666666666667</v>
      </c>
      <c r="AE186" s="89">
        <f>STDEVP(INDEX($E$3:$E$1000,$Y186-DATA!$I$1+1):$E186)</f>
        <v>0.3753729996797005</v>
      </c>
      <c r="AF186" s="89">
        <f>AD186-MACD!$AB$5*AE186</f>
        <v>30.217920667307265</v>
      </c>
      <c r="AG186" s="89">
        <f>AD186+MACD!$AB$5*AE186</f>
        <v>31.71941266602607</v>
      </c>
      <c r="AH186" s="46"/>
      <c r="AI186" s="44"/>
      <c r="AJ186" s="46"/>
      <c r="AK186" s="46"/>
      <c r="AL186" s="46"/>
      <c r="AM186" s="46"/>
      <c r="AN186" s="46"/>
    </row>
    <row r="187" spans="1:40" ht="12.75">
      <c r="A187" s="16">
        <f>DATA!C193</f>
        <v>36643</v>
      </c>
      <c r="B187" s="53">
        <f>DATA!D193</f>
        <v>30.35</v>
      </c>
      <c r="C187" s="53">
        <f>DATA!E193</f>
        <v>30.4</v>
      </c>
      <c r="D187" s="53">
        <f>DATA!F193</f>
        <v>30</v>
      </c>
      <c r="E187" s="53">
        <f>DATA!G193</f>
        <v>30.02</v>
      </c>
      <c r="F187" s="55">
        <f>DATA!H193</f>
        <v>27366000</v>
      </c>
      <c r="G187" s="19">
        <f t="shared" si="27"/>
        <v>30.76666858375889</v>
      </c>
      <c r="H187" s="19">
        <f t="shared" si="28"/>
        <v>1</v>
      </c>
      <c r="I187" s="18">
        <f t="shared" si="33"/>
        <v>30.76666858375889</v>
      </c>
      <c r="J187" s="18"/>
      <c r="K187" s="19">
        <f t="shared" si="29"/>
        <v>31.068047647424013</v>
      </c>
      <c r="L187" s="19">
        <f t="shared" si="30"/>
        <v>1</v>
      </c>
      <c r="M187" s="18">
        <f t="shared" si="34"/>
        <v>31.068047647424013</v>
      </c>
      <c r="N187" s="85">
        <f t="shared" si="31"/>
        <v>36643</v>
      </c>
      <c r="O187" s="20">
        <f t="shared" si="32"/>
        <v>-0.3013790636651237</v>
      </c>
      <c r="P187" s="29"/>
      <c r="Q187" s="43"/>
      <c r="R187" s="44"/>
      <c r="S187" s="45"/>
      <c r="W187" s="44"/>
      <c r="X187" s="43"/>
      <c r="Y187" s="31">
        <f t="shared" si="35"/>
        <v>185</v>
      </c>
      <c r="Z187" s="46"/>
      <c r="AA187" s="46"/>
      <c r="AB187" s="46"/>
      <c r="AC187" s="46"/>
      <c r="AD187" s="89">
        <f>AVERAGE(INDEX($E$3:$E$1000,$Y187-DATA!$I$1+1):$E187)</f>
        <v>30.868666666666666</v>
      </c>
      <c r="AE187" s="89">
        <f>STDEVP(INDEX($E$3:$E$1000,$Y187-DATA!$I$1+1):$E187)</f>
        <v>0.4130837956421661</v>
      </c>
      <c r="AF187" s="89">
        <f>AD187-MACD!$AB$5*AE187</f>
        <v>30.042499075382334</v>
      </c>
      <c r="AG187" s="89">
        <f>AD187+MACD!$AB$5*AE187</f>
        <v>31.694834257950998</v>
      </c>
      <c r="AH187" s="46"/>
      <c r="AI187" s="44"/>
      <c r="AJ187" s="46"/>
      <c r="AK187" s="46"/>
      <c r="AL187" s="46"/>
      <c r="AM187" s="46"/>
      <c r="AN187" s="46"/>
    </row>
    <row r="188" spans="1:40" ht="12.75">
      <c r="A188" s="16">
        <f>DATA!C194</f>
        <v>36644</v>
      </c>
      <c r="B188" s="53">
        <f>DATA!D194</f>
        <v>30.15</v>
      </c>
      <c r="C188" s="53">
        <f>DATA!E194</f>
        <v>30.36</v>
      </c>
      <c r="D188" s="53">
        <f>DATA!F194</f>
        <v>29.98</v>
      </c>
      <c r="E188" s="53">
        <f>DATA!G194</f>
        <v>30.05</v>
      </c>
      <c r="F188" s="55">
        <f>DATA!H194</f>
        <v>23555200</v>
      </c>
      <c r="G188" s="19">
        <f t="shared" si="27"/>
        <v>30.698414432924707</v>
      </c>
      <c r="H188" s="19">
        <f t="shared" si="28"/>
        <v>1</v>
      </c>
      <c r="I188" s="18">
        <f t="shared" si="33"/>
        <v>30.698414432924707</v>
      </c>
      <c r="J188" s="18"/>
      <c r="K188" s="19">
        <f t="shared" si="29"/>
        <v>31.02812421027013</v>
      </c>
      <c r="L188" s="19">
        <f t="shared" si="30"/>
        <v>1</v>
      </c>
      <c r="M188" s="18">
        <f t="shared" si="34"/>
        <v>31.02812421027013</v>
      </c>
      <c r="N188" s="85">
        <f t="shared" si="31"/>
        <v>36644</v>
      </c>
      <c r="O188" s="20">
        <f t="shared" si="32"/>
        <v>-0.3297097773454212</v>
      </c>
      <c r="P188" s="29"/>
      <c r="Q188" s="43"/>
      <c r="R188" s="44"/>
      <c r="S188" s="45"/>
      <c r="W188" s="44"/>
      <c r="X188" s="43"/>
      <c r="Y188" s="31">
        <f t="shared" si="35"/>
        <v>186</v>
      </c>
      <c r="Z188" s="46"/>
      <c r="AA188" s="46"/>
      <c r="AB188" s="46"/>
      <c r="AC188" s="46"/>
      <c r="AD188" s="89">
        <f>AVERAGE(INDEX($E$3:$E$1000,$Y188-DATA!$I$1+1):$E188)</f>
        <v>30.778666666666666</v>
      </c>
      <c r="AE188" s="89">
        <f>STDEVP(INDEX($E$3:$E$1000,$Y188-DATA!$I$1+1):$E188)</f>
        <v>0.4340486403874569</v>
      </c>
      <c r="AF188" s="89">
        <f>AD188-MACD!$AB$5*AE188</f>
        <v>29.91056938589175</v>
      </c>
      <c r="AG188" s="89">
        <f>AD188+MACD!$AB$5*AE188</f>
        <v>31.64676394744158</v>
      </c>
      <c r="AH188" s="46"/>
      <c r="AI188" s="44"/>
      <c r="AJ188" s="46"/>
      <c r="AK188" s="46"/>
      <c r="AL188" s="46"/>
      <c r="AM188" s="46"/>
      <c r="AN188" s="46"/>
    </row>
    <row r="189" spans="1:40" ht="12.75">
      <c r="A189" s="16">
        <f>DATA!C195</f>
        <v>36645</v>
      </c>
      <c r="B189" s="53">
        <f>DATA!D195</f>
        <v>30.12</v>
      </c>
      <c r="C189" s="53">
        <f>DATA!E195</f>
        <v>30.28</v>
      </c>
      <c r="D189" s="53">
        <f>DATA!F195</f>
        <v>29.8</v>
      </c>
      <c r="E189" s="53">
        <f>DATA!G195</f>
        <v>29.95</v>
      </c>
      <c r="F189" s="55">
        <f>DATA!H195</f>
        <v>23172800</v>
      </c>
      <c r="G189" s="19">
        <f t="shared" si="27"/>
        <v>30.627136867884257</v>
      </c>
      <c r="H189" s="19">
        <f t="shared" si="28"/>
        <v>1</v>
      </c>
      <c r="I189" s="18">
        <f t="shared" si="33"/>
        <v>30.627136867884257</v>
      </c>
      <c r="J189" s="18"/>
      <c r="K189" s="19">
        <f t="shared" si="29"/>
        <v>30.98584482947522</v>
      </c>
      <c r="L189" s="19">
        <f t="shared" si="30"/>
        <v>1</v>
      </c>
      <c r="M189" s="18">
        <f t="shared" si="34"/>
        <v>30.98584482947522</v>
      </c>
      <c r="N189" s="85">
        <f t="shared" si="31"/>
        <v>36645</v>
      </c>
      <c r="O189" s="20">
        <f t="shared" si="32"/>
        <v>-0.3587079615909623</v>
      </c>
      <c r="P189" s="29"/>
      <c r="Q189" s="43"/>
      <c r="R189" s="44"/>
      <c r="S189" s="45"/>
      <c r="W189" s="44"/>
      <c r="X189" s="43"/>
      <c r="Y189" s="31">
        <f t="shared" si="35"/>
        <v>187</v>
      </c>
      <c r="Z189" s="46"/>
      <c r="AA189" s="46"/>
      <c r="AB189" s="46"/>
      <c r="AC189" s="46"/>
      <c r="AD189" s="89">
        <f>AVERAGE(INDEX($E$3:$E$1000,$Y189-DATA!$I$1+1):$E189)</f>
        <v>30.68133333333333</v>
      </c>
      <c r="AE189" s="89">
        <f>STDEVP(INDEX($E$3:$E$1000,$Y189-DATA!$I$1+1):$E189)</f>
        <v>0.4451197092421344</v>
      </c>
      <c r="AF189" s="89">
        <f>AD189-MACD!$AB$5*AE189</f>
        <v>29.791093914849064</v>
      </c>
      <c r="AG189" s="89">
        <f>AD189+MACD!$AB$5*AE189</f>
        <v>31.571572751817598</v>
      </c>
      <c r="AH189" s="46"/>
      <c r="AI189" s="44"/>
      <c r="AJ189" s="46"/>
      <c r="AK189" s="46"/>
      <c r="AL189" s="46"/>
      <c r="AM189" s="46"/>
      <c r="AN189" s="46"/>
    </row>
    <row r="190" spans="1:40" ht="12.75">
      <c r="A190" s="16">
        <f>DATA!C196</f>
        <v>36648</v>
      </c>
      <c r="B190" s="53">
        <f>DATA!D196</f>
        <v>30.12</v>
      </c>
      <c r="C190" s="53">
        <f>DATA!E196</f>
        <v>30.37</v>
      </c>
      <c r="D190" s="53">
        <f>DATA!F196</f>
        <v>30.02</v>
      </c>
      <c r="E190" s="53">
        <f>DATA!G196</f>
        <v>30.3</v>
      </c>
      <c r="F190" s="55">
        <f>DATA!H196</f>
        <v>17002200</v>
      </c>
      <c r="G190" s="19">
        <f t="shared" si="27"/>
        <v>30.595980975704805</v>
      </c>
      <c r="H190" s="19">
        <f t="shared" si="28"/>
        <v>1</v>
      </c>
      <c r="I190" s="18">
        <f t="shared" si="33"/>
        <v>30.595980975704805</v>
      </c>
      <c r="J190" s="18"/>
      <c r="K190" s="19">
        <f t="shared" si="29"/>
        <v>30.958948953809525</v>
      </c>
      <c r="L190" s="19">
        <f t="shared" si="30"/>
        <v>1</v>
      </c>
      <c r="M190" s="18">
        <f t="shared" si="34"/>
        <v>30.958948953809525</v>
      </c>
      <c r="N190" s="85">
        <f t="shared" si="31"/>
        <v>36648</v>
      </c>
      <c r="O190" s="20">
        <f t="shared" si="32"/>
        <v>-0.36296797810472015</v>
      </c>
      <c r="P190" s="29"/>
      <c r="Q190" s="43"/>
      <c r="R190" s="44"/>
      <c r="S190" s="45"/>
      <c r="W190" s="44"/>
      <c r="X190" s="43"/>
      <c r="Y190" s="31">
        <f t="shared" si="35"/>
        <v>188</v>
      </c>
      <c r="Z190" s="46"/>
      <c r="AA190" s="46"/>
      <c r="AB190" s="46"/>
      <c r="AC190" s="46"/>
      <c r="AD190" s="89">
        <f>AVERAGE(INDEX($E$3:$E$1000,$Y190-DATA!$I$1+1):$E190)</f>
        <v>30.593333333333337</v>
      </c>
      <c r="AE190" s="89">
        <f>STDEVP(INDEX($E$3:$E$1000,$Y190-DATA!$I$1+1):$E190)</f>
        <v>0.37595508005904726</v>
      </c>
      <c r="AF190" s="89">
        <f>AD190-MACD!$AB$5*AE190</f>
        <v>29.841423173215244</v>
      </c>
      <c r="AG190" s="89">
        <f>AD190+MACD!$AB$5*AE190</f>
        <v>31.34524349345143</v>
      </c>
      <c r="AH190" s="46"/>
      <c r="AI190" s="44"/>
      <c r="AJ190" s="46"/>
      <c r="AK190" s="46"/>
      <c r="AL190" s="46"/>
      <c r="AM190" s="46"/>
      <c r="AN190" s="46"/>
    </row>
    <row r="191" spans="1:40" ht="12.75">
      <c r="A191" s="16">
        <f>DATA!C197</f>
        <v>36649</v>
      </c>
      <c r="B191" s="53">
        <f>DATA!D197</f>
        <v>30.42</v>
      </c>
      <c r="C191" s="53">
        <f>DATA!E197</f>
        <v>30.71</v>
      </c>
      <c r="D191" s="53">
        <f>DATA!F197</f>
        <v>30.26</v>
      </c>
      <c r="E191" s="53">
        <f>DATA!G197</f>
        <v>30.44</v>
      </c>
      <c r="F191" s="55">
        <f>DATA!H197</f>
        <v>17425600</v>
      </c>
      <c r="G191" s="19">
        <f t="shared" si="27"/>
        <v>30.581125644685297</v>
      </c>
      <c r="H191" s="19">
        <f t="shared" si="28"/>
        <v>1</v>
      </c>
      <c r="I191" s="18">
        <f t="shared" si="33"/>
        <v>30.581125644685297</v>
      </c>
      <c r="J191" s="18"/>
      <c r="K191" s="19">
        <f t="shared" si="29"/>
        <v>30.938598014444445</v>
      </c>
      <c r="L191" s="19">
        <f t="shared" si="30"/>
        <v>1</v>
      </c>
      <c r="M191" s="18">
        <f t="shared" si="34"/>
        <v>30.938598014444445</v>
      </c>
      <c r="N191" s="85">
        <f t="shared" si="31"/>
        <v>36649</v>
      </c>
      <c r="O191" s="20">
        <f t="shared" si="32"/>
        <v>-0.3574723697591473</v>
      </c>
      <c r="P191" s="29"/>
      <c r="Q191" s="43"/>
      <c r="R191" s="44"/>
      <c r="S191" s="45"/>
      <c r="W191" s="44"/>
      <c r="X191" s="43"/>
      <c r="Y191" s="31">
        <f t="shared" si="35"/>
        <v>189</v>
      </c>
      <c r="Z191" s="46"/>
      <c r="AA191" s="46"/>
      <c r="AB191" s="46"/>
      <c r="AC191" s="46"/>
      <c r="AD191" s="89">
        <f>AVERAGE(INDEX($E$3:$E$1000,$Y191-DATA!$I$1+1):$E191)</f>
        <v>30.555999999999997</v>
      </c>
      <c r="AE191" s="89">
        <f>STDEVP(INDEX($E$3:$E$1000,$Y191-DATA!$I$1+1):$E191)</f>
        <v>0.361234918947239</v>
      </c>
      <c r="AF191" s="89">
        <f>AD191-MACD!$AB$5*AE191</f>
        <v>29.833530162105518</v>
      </c>
      <c r="AG191" s="89">
        <f>AD191+MACD!$AB$5*AE191</f>
        <v>31.278469837894477</v>
      </c>
      <c r="AH191" s="46"/>
      <c r="AI191" s="44"/>
      <c r="AJ191" s="46"/>
      <c r="AK191" s="46"/>
      <c r="AL191" s="46"/>
      <c r="AM191" s="46"/>
      <c r="AN191" s="46"/>
    </row>
    <row r="192" spans="1:40" ht="12.75">
      <c r="A192" s="16">
        <f>DATA!C198</f>
        <v>36650</v>
      </c>
      <c r="B192" s="53">
        <f>DATA!D198</f>
        <v>29.62</v>
      </c>
      <c r="C192" s="53">
        <f>DATA!E198</f>
        <v>30.55</v>
      </c>
      <c r="D192" s="53">
        <f>DATA!F198</f>
        <v>29.62</v>
      </c>
      <c r="E192" s="53">
        <f>DATA!G198</f>
        <v>30.49</v>
      </c>
      <c r="F192" s="55">
        <f>DATA!H198</f>
        <v>17983100</v>
      </c>
      <c r="G192" s="19">
        <f t="shared" si="27"/>
        <v>30.572447011858127</v>
      </c>
      <c r="H192" s="19">
        <f t="shared" si="28"/>
        <v>1</v>
      </c>
      <c r="I192" s="18">
        <f t="shared" si="33"/>
        <v>30.572447011858127</v>
      </c>
      <c r="J192" s="18"/>
      <c r="K192" s="19">
        <f t="shared" si="29"/>
        <v>30.921005935446622</v>
      </c>
      <c r="L192" s="19">
        <f t="shared" si="30"/>
        <v>1</v>
      </c>
      <c r="M192" s="18">
        <f t="shared" si="34"/>
        <v>30.921005935446622</v>
      </c>
      <c r="N192" s="85">
        <f t="shared" si="31"/>
        <v>36650</v>
      </c>
      <c r="O192" s="20">
        <f t="shared" si="32"/>
        <v>-0.34855892358849516</v>
      </c>
      <c r="P192" s="29"/>
      <c r="Q192" s="43"/>
      <c r="R192" s="44"/>
      <c r="S192" s="45"/>
      <c r="W192" s="44"/>
      <c r="X192" s="43"/>
      <c r="Y192" s="31">
        <f t="shared" si="35"/>
        <v>190</v>
      </c>
      <c r="Z192" s="46"/>
      <c r="AA192" s="46"/>
      <c r="AB192" s="46"/>
      <c r="AC192" s="46"/>
      <c r="AD192" s="89">
        <f>AVERAGE(INDEX($E$3:$E$1000,$Y192-DATA!$I$1+1):$E192)</f>
        <v>30.556666666666665</v>
      </c>
      <c r="AE192" s="89">
        <f>STDEVP(INDEX($E$3:$E$1000,$Y192-DATA!$I$1+1):$E192)</f>
        <v>0.36110324777803693</v>
      </c>
      <c r="AF192" s="89">
        <f>AD192-MACD!$AB$5*AE192</f>
        <v>29.834460171110592</v>
      </c>
      <c r="AG192" s="89">
        <f>AD192+MACD!$AB$5*AE192</f>
        <v>31.278873162222737</v>
      </c>
      <c r="AH192" s="46"/>
      <c r="AI192" s="44"/>
      <c r="AJ192" s="46"/>
      <c r="AK192" s="46"/>
      <c r="AL192" s="46"/>
      <c r="AM192" s="46"/>
      <c r="AN192" s="46"/>
    </row>
    <row r="193" spans="1:40" ht="12.75">
      <c r="A193" s="16">
        <f>DATA!C199</f>
        <v>36651</v>
      </c>
      <c r="B193" s="53">
        <f>DATA!D199</f>
        <v>30.35</v>
      </c>
      <c r="C193" s="53">
        <f>DATA!E199</f>
        <v>30.55</v>
      </c>
      <c r="D193" s="53">
        <f>DATA!F199</f>
        <v>30.1</v>
      </c>
      <c r="E193" s="53">
        <f>DATA!G199</f>
        <v>30.47</v>
      </c>
      <c r="F193" s="55">
        <f>DATA!H199</f>
        <v>16222900</v>
      </c>
      <c r="G193" s="19">
        <f t="shared" si="27"/>
        <v>30.562690153585926</v>
      </c>
      <c r="H193" s="19">
        <f t="shared" si="28"/>
        <v>1</v>
      </c>
      <c r="I193" s="18">
        <f t="shared" si="33"/>
        <v>30.562690153585926</v>
      </c>
      <c r="J193" s="18"/>
      <c r="K193" s="19">
        <f t="shared" si="29"/>
        <v>30.903319428174207</v>
      </c>
      <c r="L193" s="19">
        <f t="shared" si="30"/>
        <v>1</v>
      </c>
      <c r="M193" s="18">
        <f t="shared" si="34"/>
        <v>30.903319428174207</v>
      </c>
      <c r="N193" s="85">
        <f t="shared" si="31"/>
        <v>36651</v>
      </c>
      <c r="O193" s="20">
        <f t="shared" si="32"/>
        <v>-0.34062927458828085</v>
      </c>
      <c r="P193" s="29"/>
      <c r="Q193" s="43"/>
      <c r="R193" s="44"/>
      <c r="S193" s="45"/>
      <c r="W193" s="44"/>
      <c r="X193" s="43"/>
      <c r="Y193" s="31">
        <f t="shared" si="35"/>
        <v>191</v>
      </c>
      <c r="Z193" s="46"/>
      <c r="AA193" s="46"/>
      <c r="AB193" s="46"/>
      <c r="AC193" s="46"/>
      <c r="AD193" s="89">
        <f>AVERAGE(INDEX($E$3:$E$1000,$Y193-DATA!$I$1+1):$E193)</f>
        <v>30.537333333333336</v>
      </c>
      <c r="AE193" s="89">
        <f>STDEVP(INDEX($E$3:$E$1000,$Y193-DATA!$I$1+1):$E193)</f>
        <v>0.3574440127097689</v>
      </c>
      <c r="AF193" s="89">
        <f>AD193-MACD!$AB$5*AE193</f>
        <v>29.8224453079138</v>
      </c>
      <c r="AG193" s="89">
        <f>AD193+MACD!$AB$5*AE193</f>
        <v>31.252221358752873</v>
      </c>
      <c r="AH193" s="46"/>
      <c r="AI193" s="44"/>
      <c r="AJ193" s="46"/>
      <c r="AK193" s="46"/>
      <c r="AL193" s="46"/>
      <c r="AM193" s="46"/>
      <c r="AN193" s="46"/>
    </row>
    <row r="194" spans="1:40" ht="12.75">
      <c r="A194" s="16">
        <f>DATA!C200</f>
        <v>36652</v>
      </c>
      <c r="B194" s="53">
        <f>DATA!D200</f>
        <v>30.32</v>
      </c>
      <c r="C194" s="53">
        <f>DATA!E200</f>
        <v>30.65</v>
      </c>
      <c r="D194" s="53">
        <f>DATA!F200</f>
        <v>29.98</v>
      </c>
      <c r="E194" s="53">
        <f>DATA!G200</f>
        <v>30</v>
      </c>
      <c r="F194" s="55">
        <f>DATA!H200</f>
        <v>19975100</v>
      </c>
      <c r="G194" s="19">
        <f t="shared" si="27"/>
        <v>30.509100615149173</v>
      </c>
      <c r="H194" s="19">
        <f t="shared" si="28"/>
        <v>1</v>
      </c>
      <c r="I194" s="18">
        <f t="shared" si="33"/>
        <v>30.509100615149173</v>
      </c>
      <c r="J194" s="18"/>
      <c r="K194" s="19">
        <f t="shared" si="29"/>
        <v>30.86789513687326</v>
      </c>
      <c r="L194" s="19">
        <f t="shared" si="30"/>
        <v>1</v>
      </c>
      <c r="M194" s="18">
        <f t="shared" si="34"/>
        <v>30.86789513687326</v>
      </c>
      <c r="N194" s="85">
        <f t="shared" si="31"/>
        <v>36652</v>
      </c>
      <c r="O194" s="20">
        <f t="shared" si="32"/>
        <v>-0.35879452172408577</v>
      </c>
      <c r="P194" s="29"/>
      <c r="Q194" s="43"/>
      <c r="R194" s="44"/>
      <c r="S194" s="45"/>
      <c r="W194" s="44"/>
      <c r="X194" s="43"/>
      <c r="Y194" s="31">
        <f t="shared" si="35"/>
        <v>192</v>
      </c>
      <c r="Z194" s="46"/>
      <c r="AA194" s="46"/>
      <c r="AB194" s="46"/>
      <c r="AC194" s="46"/>
      <c r="AD194" s="89">
        <f>AVERAGE(INDEX($E$3:$E$1000,$Y194-DATA!$I$1+1):$E194)</f>
        <v>30.455333333333336</v>
      </c>
      <c r="AE194" s="89">
        <f>STDEVP(INDEX($E$3:$E$1000,$Y194-DATA!$I$1+1):$E194)</f>
        <v>0.329097081252177</v>
      </c>
      <c r="AF194" s="89">
        <f>AD194-MACD!$AB$5*AE194</f>
        <v>29.79713917082898</v>
      </c>
      <c r="AG194" s="89">
        <f>AD194+MACD!$AB$5*AE194</f>
        <v>31.11352749583769</v>
      </c>
      <c r="AH194" s="46"/>
      <c r="AI194" s="44"/>
      <c r="AJ194" s="46"/>
      <c r="AK194" s="46"/>
      <c r="AL194" s="46"/>
      <c r="AM194" s="46"/>
      <c r="AN194" s="46"/>
    </row>
    <row r="195" spans="1:40" ht="12.75">
      <c r="A195" s="16">
        <f>DATA!C201</f>
        <v>36655</v>
      </c>
      <c r="B195" s="53">
        <f>DATA!D201</f>
        <v>29.75</v>
      </c>
      <c r="C195" s="53">
        <f>DATA!E201</f>
        <v>30.75</v>
      </c>
      <c r="D195" s="53">
        <f>DATA!F201</f>
        <v>29.55</v>
      </c>
      <c r="E195" s="53">
        <f>DATA!G201</f>
        <v>30.03</v>
      </c>
      <c r="F195" s="55">
        <f>DATA!H201</f>
        <v>28367300</v>
      </c>
      <c r="G195" s="19">
        <f t="shared" si="27"/>
        <v>30.463471985134966</v>
      </c>
      <c r="H195" s="19">
        <f t="shared" si="28"/>
        <v>1</v>
      </c>
      <c r="I195" s="18">
        <f t="shared" si="33"/>
        <v>30.463471985134966</v>
      </c>
      <c r="J195" s="18"/>
      <c r="K195" s="19">
        <f t="shared" si="29"/>
        <v>30.8350365040547</v>
      </c>
      <c r="L195" s="19">
        <f t="shared" si="30"/>
        <v>1</v>
      </c>
      <c r="M195" s="18">
        <f t="shared" si="34"/>
        <v>30.8350365040547</v>
      </c>
      <c r="N195" s="85">
        <f t="shared" si="31"/>
        <v>36655</v>
      </c>
      <c r="O195" s="20">
        <f t="shared" si="32"/>
        <v>-0.3715645189197332</v>
      </c>
      <c r="P195" s="29"/>
      <c r="Q195" s="43"/>
      <c r="R195" s="44"/>
      <c r="S195" s="45"/>
      <c r="W195" s="44"/>
      <c r="X195" s="43"/>
      <c r="Y195" s="31">
        <f t="shared" si="35"/>
        <v>193</v>
      </c>
      <c r="Z195" s="46"/>
      <c r="AA195" s="46"/>
      <c r="AB195" s="46"/>
      <c r="AC195" s="46"/>
      <c r="AD195" s="89">
        <f>AVERAGE(INDEX($E$3:$E$1000,$Y195-DATA!$I$1+1):$E195)</f>
        <v>30.384</v>
      </c>
      <c r="AE195" s="89">
        <f>STDEVP(INDEX($E$3:$E$1000,$Y195-DATA!$I$1+1):$E195)</f>
        <v>0.29592341351570917</v>
      </c>
      <c r="AF195" s="89">
        <f>AD195-MACD!$AB$5*AE195</f>
        <v>29.792153172968582</v>
      </c>
      <c r="AG195" s="89">
        <f>AD195+MACD!$AB$5*AE195</f>
        <v>30.97584682703142</v>
      </c>
      <c r="AH195" s="46"/>
      <c r="AI195" s="44"/>
      <c r="AJ195" s="46"/>
      <c r="AK195" s="46"/>
      <c r="AL195" s="46"/>
      <c r="AM195" s="46"/>
      <c r="AN195" s="46"/>
    </row>
    <row r="196" spans="1:40" ht="12.75">
      <c r="A196" s="16">
        <f>DATA!C202</f>
        <v>36656</v>
      </c>
      <c r="B196" s="53">
        <f>DATA!D202</f>
        <v>30.12</v>
      </c>
      <c r="C196" s="53">
        <f>DATA!E202</f>
        <v>30.31</v>
      </c>
      <c r="D196" s="53">
        <f>DATA!F202</f>
        <v>29.96</v>
      </c>
      <c r="E196" s="53">
        <f>DATA!G202</f>
        <v>30.25</v>
      </c>
      <c r="F196" s="55">
        <f>DATA!H202</f>
        <v>19691700</v>
      </c>
      <c r="G196" s="19">
        <f aca="true" t="shared" si="36" ref="G196:G259">alphaA*G195+(1-alphaA)*$E196*IF(G$2="V",$F195/1000,1)</f>
        <v>30.443141319884017</v>
      </c>
      <c r="H196" s="19">
        <f aca="true" t="shared" si="37" ref="H196:H259">IF(G$2="V",alphaA*H195+(1-alphaA)*$F196/1000,1)</f>
        <v>1</v>
      </c>
      <c r="I196" s="18">
        <f t="shared" si="33"/>
        <v>30.443141319884017</v>
      </c>
      <c r="J196" s="18"/>
      <c r="K196" s="19">
        <f aca="true" t="shared" si="38" ref="K196:K259">alphaB*K195+(1-alphaB)*$E196*IF(K$2="V",$F195/1000,1)</f>
        <v>30.812093896052552</v>
      </c>
      <c r="L196" s="19">
        <f aca="true" t="shared" si="39" ref="L196:L259">IF(K$2="V",alphaB*L195+(1-alphaB)*$F196/1000,1)</f>
        <v>1</v>
      </c>
      <c r="M196" s="18">
        <f t="shared" si="34"/>
        <v>30.812093896052552</v>
      </c>
      <c r="N196" s="85">
        <f aca="true" t="shared" si="40" ref="N196:N253">A196</f>
        <v>36656</v>
      </c>
      <c r="O196" s="20">
        <f aca="true" t="shared" si="41" ref="O196:O253">I196-M196</f>
        <v>-0.3689525761685353</v>
      </c>
      <c r="P196" s="29"/>
      <c r="Q196" s="43"/>
      <c r="R196" s="44"/>
      <c r="S196" s="45"/>
      <c r="W196" s="44"/>
      <c r="X196" s="43"/>
      <c r="Y196" s="31">
        <f t="shared" si="35"/>
        <v>194</v>
      </c>
      <c r="Z196" s="46"/>
      <c r="AA196" s="46"/>
      <c r="AB196" s="46"/>
      <c r="AC196" s="46"/>
      <c r="AD196" s="89">
        <f>AVERAGE(INDEX($E$3:$E$1000,$Y196-DATA!$I$1+1):$E196)</f>
        <v>30.36933333333333</v>
      </c>
      <c r="AE196" s="89">
        <f>STDEVP(INDEX($E$3:$E$1000,$Y196-DATA!$I$1+1):$E196)</f>
        <v>0.2967483033744527</v>
      </c>
      <c r="AF196" s="89">
        <f>AD196-MACD!$AB$5*AE196</f>
        <v>29.775836726584423</v>
      </c>
      <c r="AG196" s="89">
        <f>AD196+MACD!$AB$5*AE196</f>
        <v>30.962829940082237</v>
      </c>
      <c r="AH196" s="46"/>
      <c r="AI196" s="44"/>
      <c r="AJ196" s="46"/>
      <c r="AK196" s="46"/>
      <c r="AL196" s="46"/>
      <c r="AM196" s="46"/>
      <c r="AN196" s="46"/>
    </row>
    <row r="197" spans="1:40" ht="12.75">
      <c r="A197" s="16">
        <f>DATA!C203</f>
        <v>36657</v>
      </c>
      <c r="B197" s="53">
        <f>DATA!D203</f>
        <v>30</v>
      </c>
      <c r="C197" s="53">
        <f>DATA!E203</f>
        <v>30.4</v>
      </c>
      <c r="D197" s="53">
        <f>DATA!F203</f>
        <v>29.7</v>
      </c>
      <c r="E197" s="53">
        <f>DATA!G203</f>
        <v>30.4</v>
      </c>
      <c r="F197" s="55">
        <f>DATA!H203</f>
        <v>25684600</v>
      </c>
      <c r="G197" s="19">
        <f t="shared" si="36"/>
        <v>30.439032622752205</v>
      </c>
      <c r="H197" s="19">
        <f t="shared" si="37"/>
        <v>1</v>
      </c>
      <c r="I197" s="18">
        <f aca="true" t="shared" si="42" ref="I197:I253">G197/H197</f>
        <v>30.439032622752205</v>
      </c>
      <c r="J197" s="18"/>
      <c r="K197" s="19">
        <f t="shared" si="38"/>
        <v>30.795933351109316</v>
      </c>
      <c r="L197" s="19">
        <f t="shared" si="39"/>
        <v>1</v>
      </c>
      <c r="M197" s="18">
        <f aca="true" t="shared" si="43" ref="M197:M253">K197/L197</f>
        <v>30.795933351109316</v>
      </c>
      <c r="N197" s="85">
        <f t="shared" si="40"/>
        <v>36657</v>
      </c>
      <c r="O197" s="20">
        <f t="shared" si="41"/>
        <v>-0.35690072835711106</v>
      </c>
      <c r="P197" s="29"/>
      <c r="Q197" s="43"/>
      <c r="R197" s="44"/>
      <c r="S197" s="45"/>
      <c r="W197" s="44"/>
      <c r="X197" s="43"/>
      <c r="Y197" s="31">
        <f aca="true" t="shared" si="44" ref="Y197:Y260">1+Y196</f>
        <v>195</v>
      </c>
      <c r="Z197" s="46"/>
      <c r="AA197" s="46"/>
      <c r="AB197" s="46"/>
      <c r="AC197" s="46"/>
      <c r="AD197" s="89">
        <f>AVERAGE(INDEX($E$3:$E$1000,$Y197-DATA!$I$1+1):$E197)</f>
        <v>30.349333333333334</v>
      </c>
      <c r="AE197" s="89">
        <f>STDEVP(INDEX($E$3:$E$1000,$Y197-DATA!$I$1+1):$E197)</f>
        <v>0.2836069267291509</v>
      </c>
      <c r="AF197" s="89">
        <f>AD197-MACD!$AB$5*AE197</f>
        <v>29.782119479875032</v>
      </c>
      <c r="AG197" s="89">
        <f>AD197+MACD!$AB$5*AE197</f>
        <v>30.916547186791636</v>
      </c>
      <c r="AH197" s="46"/>
      <c r="AI197" s="44"/>
      <c r="AJ197" s="46"/>
      <c r="AK197" s="46"/>
      <c r="AL197" s="46"/>
      <c r="AM197" s="46"/>
      <c r="AN197" s="46"/>
    </row>
    <row r="198" spans="1:40" ht="12.75">
      <c r="A198" s="16">
        <f>DATA!C204</f>
        <v>36658</v>
      </c>
      <c r="B198" s="53">
        <f>DATA!D204</f>
        <v>30.15</v>
      </c>
      <c r="C198" s="53">
        <f>DATA!E204</f>
        <v>30.48</v>
      </c>
      <c r="D198" s="53">
        <f>DATA!F204</f>
        <v>30.12</v>
      </c>
      <c r="E198" s="53">
        <f>DATA!G204</f>
        <v>30.35</v>
      </c>
      <c r="F198" s="55">
        <f>DATA!H204</f>
        <v>18062200</v>
      </c>
      <c r="G198" s="19">
        <f t="shared" si="36"/>
        <v>30.43055332534723</v>
      </c>
      <c r="H198" s="19">
        <f t="shared" si="37"/>
        <v>1</v>
      </c>
      <c r="I198" s="18">
        <f t="shared" si="42"/>
        <v>30.43055332534723</v>
      </c>
      <c r="J198" s="18"/>
      <c r="K198" s="19">
        <f t="shared" si="38"/>
        <v>30.77844576871287</v>
      </c>
      <c r="L198" s="19">
        <f t="shared" si="39"/>
        <v>1</v>
      </c>
      <c r="M198" s="18">
        <f t="shared" si="43"/>
        <v>30.77844576871287</v>
      </c>
      <c r="N198" s="85">
        <f t="shared" si="40"/>
        <v>36658</v>
      </c>
      <c r="O198" s="20">
        <f t="shared" si="41"/>
        <v>-0.34789244336564096</v>
      </c>
      <c r="P198" s="29"/>
      <c r="Q198" s="43"/>
      <c r="R198" s="44"/>
      <c r="S198" s="45"/>
      <c r="W198" s="44"/>
      <c r="X198" s="43"/>
      <c r="Y198" s="31">
        <f t="shared" si="44"/>
        <v>196</v>
      </c>
      <c r="Z198" s="46"/>
      <c r="AA198" s="46"/>
      <c r="AB198" s="46"/>
      <c r="AC198" s="46"/>
      <c r="AD198" s="89">
        <f>AVERAGE(INDEX($E$3:$E$1000,$Y198-DATA!$I$1+1):$E198)</f>
        <v>30.316</v>
      </c>
      <c r="AE198" s="89">
        <f>STDEVP(INDEX($E$3:$E$1000,$Y198-DATA!$I$1+1):$E198)</f>
        <v>0.2502212354427384</v>
      </c>
      <c r="AF198" s="89">
        <f>AD198-MACD!$AB$5*AE198</f>
        <v>29.81555752911452</v>
      </c>
      <c r="AG198" s="89">
        <f>AD198+MACD!$AB$5*AE198</f>
        <v>30.816442470885477</v>
      </c>
      <c r="AH198" s="46"/>
      <c r="AI198" s="44"/>
      <c r="AJ198" s="46"/>
      <c r="AK198" s="46"/>
      <c r="AL198" s="46"/>
      <c r="AM198" s="46"/>
      <c r="AN198" s="46"/>
    </row>
    <row r="199" spans="1:40" ht="12.75">
      <c r="A199" s="16">
        <f>DATA!C205</f>
        <v>36659</v>
      </c>
      <c r="B199" s="53">
        <f>DATA!D205</f>
        <v>30.3</v>
      </c>
      <c r="C199" s="53">
        <f>DATA!E205</f>
        <v>30.45</v>
      </c>
      <c r="D199" s="53">
        <f>DATA!F205</f>
        <v>29.96</v>
      </c>
      <c r="E199" s="53">
        <f>DATA!G205</f>
        <v>30.16</v>
      </c>
      <c r="F199" s="55">
        <f>DATA!H205</f>
        <v>18487300</v>
      </c>
      <c r="G199" s="19">
        <f t="shared" si="36"/>
        <v>30.404786341980824</v>
      </c>
      <c r="H199" s="19">
        <f t="shared" si="37"/>
        <v>1</v>
      </c>
      <c r="I199" s="18">
        <f t="shared" si="42"/>
        <v>30.404786341980824</v>
      </c>
      <c r="J199" s="18"/>
      <c r="K199" s="19">
        <f t="shared" si="38"/>
        <v>30.754192993469232</v>
      </c>
      <c r="L199" s="19">
        <f t="shared" si="39"/>
        <v>1</v>
      </c>
      <c r="M199" s="18">
        <f t="shared" si="43"/>
        <v>30.754192993469232</v>
      </c>
      <c r="N199" s="85">
        <f t="shared" si="40"/>
        <v>36659</v>
      </c>
      <c r="O199" s="20">
        <f t="shared" si="41"/>
        <v>-0.3494066514884082</v>
      </c>
      <c r="P199" s="29"/>
      <c r="Q199" s="43"/>
      <c r="R199" s="44"/>
      <c r="S199" s="45"/>
      <c r="W199" s="44"/>
      <c r="X199" s="43"/>
      <c r="Y199" s="31">
        <f t="shared" si="44"/>
        <v>197</v>
      </c>
      <c r="Z199" s="46"/>
      <c r="AA199" s="46"/>
      <c r="AB199" s="46"/>
      <c r="AC199" s="46"/>
      <c r="AD199" s="89">
        <f>AVERAGE(INDEX($E$3:$E$1000,$Y199-DATA!$I$1+1):$E199)</f>
        <v>30.280666666666665</v>
      </c>
      <c r="AE199" s="89">
        <f>STDEVP(INDEX($E$3:$E$1000,$Y199-DATA!$I$1+1):$E199)</f>
        <v>0.2316453227574407</v>
      </c>
      <c r="AF199" s="89">
        <f>AD199-MACD!$AB$5*AE199</f>
        <v>29.817376021151784</v>
      </c>
      <c r="AG199" s="89">
        <f>AD199+MACD!$AB$5*AE199</f>
        <v>30.743957312181546</v>
      </c>
      <c r="AH199" s="46"/>
      <c r="AI199" s="44"/>
      <c r="AJ199" s="46"/>
      <c r="AK199" s="46"/>
      <c r="AL199" s="46"/>
      <c r="AM199" s="46"/>
      <c r="AN199" s="46"/>
    </row>
    <row r="200" spans="1:40" ht="12.75">
      <c r="A200" s="16">
        <f>DATA!C206</f>
        <v>36662</v>
      </c>
      <c r="B200" s="53">
        <f>DATA!D206</f>
        <v>29.7</v>
      </c>
      <c r="C200" s="53">
        <f>DATA!E206</f>
        <v>30.06</v>
      </c>
      <c r="D200" s="53">
        <f>DATA!F206</f>
        <v>29.68</v>
      </c>
      <c r="E200" s="53">
        <f>DATA!G206</f>
        <v>29.97</v>
      </c>
      <c r="F200" s="55">
        <f>DATA!H206</f>
        <v>19907900</v>
      </c>
      <c r="G200" s="19">
        <f t="shared" si="36"/>
        <v>30.36337811893503</v>
      </c>
      <c r="H200" s="19">
        <f t="shared" si="37"/>
        <v>1</v>
      </c>
      <c r="I200" s="18">
        <f t="shared" si="42"/>
        <v>30.36337811893503</v>
      </c>
      <c r="J200" s="18"/>
      <c r="K200" s="19">
        <f t="shared" si="38"/>
        <v>30.723440327058675</v>
      </c>
      <c r="L200" s="19">
        <f t="shared" si="39"/>
        <v>1</v>
      </c>
      <c r="M200" s="18">
        <f t="shared" si="43"/>
        <v>30.723440327058675</v>
      </c>
      <c r="N200" s="85">
        <f t="shared" si="40"/>
        <v>36662</v>
      </c>
      <c r="O200" s="20">
        <f t="shared" si="41"/>
        <v>-0.36006220812364376</v>
      </c>
      <c r="P200" s="29"/>
      <c r="Q200" s="43"/>
      <c r="R200" s="44"/>
      <c r="S200" s="45"/>
      <c r="W200" s="44"/>
      <c r="X200" s="43"/>
      <c r="Y200" s="31">
        <f t="shared" si="44"/>
        <v>198</v>
      </c>
      <c r="Z200" s="46"/>
      <c r="AA200" s="46"/>
      <c r="AB200" s="46"/>
      <c r="AC200" s="46"/>
      <c r="AD200" s="89">
        <f>AVERAGE(INDEX($E$3:$E$1000,$Y200-DATA!$I$1+1):$E200)</f>
        <v>30.228666666666662</v>
      </c>
      <c r="AE200" s="89">
        <f>STDEVP(INDEX($E$3:$E$1000,$Y200-DATA!$I$1+1):$E200)</f>
        <v>0.20665161235499546</v>
      </c>
      <c r="AF200" s="89">
        <f>AD200-MACD!$AB$5*AE200</f>
        <v>29.81536344195667</v>
      </c>
      <c r="AG200" s="89">
        <f>AD200+MACD!$AB$5*AE200</f>
        <v>30.641969891376654</v>
      </c>
      <c r="AH200" s="46"/>
      <c r="AI200" s="44"/>
      <c r="AJ200" s="46"/>
      <c r="AK200" s="46"/>
      <c r="AL200" s="46"/>
      <c r="AM200" s="46"/>
      <c r="AN200" s="46"/>
    </row>
    <row r="201" spans="1:40" ht="12.75">
      <c r="A201" s="16">
        <f>DATA!C207</f>
        <v>36663</v>
      </c>
      <c r="B201" s="53">
        <f>DATA!D207</f>
        <v>30.05</v>
      </c>
      <c r="C201" s="53">
        <f>DATA!E207</f>
        <v>30.47</v>
      </c>
      <c r="D201" s="53">
        <f>DATA!F207</f>
        <v>29.99</v>
      </c>
      <c r="E201" s="53">
        <f>DATA!G207</f>
        <v>30.43</v>
      </c>
      <c r="F201" s="55">
        <f>DATA!H207</f>
        <v>21856400</v>
      </c>
      <c r="G201" s="19">
        <f t="shared" si="36"/>
        <v>30.36972305998884</v>
      </c>
      <c r="H201" s="19">
        <f t="shared" si="37"/>
        <v>1</v>
      </c>
      <c r="I201" s="18">
        <f t="shared" si="42"/>
        <v>30.36972305998884</v>
      </c>
      <c r="J201" s="18"/>
      <c r="K201" s="19">
        <f t="shared" si="38"/>
        <v>30.711932863252454</v>
      </c>
      <c r="L201" s="19">
        <f t="shared" si="39"/>
        <v>1</v>
      </c>
      <c r="M201" s="18">
        <f t="shared" si="43"/>
        <v>30.711932863252454</v>
      </c>
      <c r="N201" s="85">
        <f t="shared" si="40"/>
        <v>36663</v>
      </c>
      <c r="O201" s="20">
        <f t="shared" si="41"/>
        <v>-0.3422098032636143</v>
      </c>
      <c r="P201" s="29"/>
      <c r="Q201" s="43"/>
      <c r="R201" s="44"/>
      <c r="S201" s="45"/>
      <c r="W201" s="44"/>
      <c r="X201" s="43"/>
      <c r="Y201" s="31">
        <f t="shared" si="44"/>
        <v>199</v>
      </c>
      <c r="Z201" s="46"/>
      <c r="AA201" s="46"/>
      <c r="AB201" s="46"/>
      <c r="AC201" s="46"/>
      <c r="AD201" s="89">
        <f>AVERAGE(INDEX($E$3:$E$1000,$Y201-DATA!$I$1+1):$E201)</f>
        <v>30.220666666666666</v>
      </c>
      <c r="AE201" s="89">
        <f>STDEVP(INDEX($E$3:$E$1000,$Y201-DATA!$I$1+1):$E201)</f>
        <v>0.1961110796343286</v>
      </c>
      <c r="AF201" s="89">
        <f>AD201-MACD!$AB$5*AE201</f>
        <v>29.82844450739801</v>
      </c>
      <c r="AG201" s="89">
        <f>AD201+MACD!$AB$5*AE201</f>
        <v>30.612888825935322</v>
      </c>
      <c r="AH201" s="46"/>
      <c r="AI201" s="44"/>
      <c r="AJ201" s="46"/>
      <c r="AK201" s="46"/>
      <c r="AL201" s="46"/>
      <c r="AM201" s="46"/>
      <c r="AN201" s="46"/>
    </row>
    <row r="202" spans="1:40" ht="12.75">
      <c r="A202" s="16">
        <f>DATA!C208</f>
        <v>36664</v>
      </c>
      <c r="B202" s="53">
        <f>DATA!D208</f>
        <v>30.78</v>
      </c>
      <c r="C202" s="53">
        <f>DATA!E208</f>
        <v>30.9</v>
      </c>
      <c r="D202" s="53">
        <f>DATA!F208</f>
        <v>30.16</v>
      </c>
      <c r="E202" s="53">
        <f>DATA!G208</f>
        <v>30.25</v>
      </c>
      <c r="F202" s="55">
        <f>DATA!H208</f>
        <v>24604800</v>
      </c>
      <c r="G202" s="19">
        <f t="shared" si="36"/>
        <v>30.358320863799424</v>
      </c>
      <c r="H202" s="19">
        <f t="shared" si="37"/>
        <v>1</v>
      </c>
      <c r="I202" s="18">
        <f t="shared" si="42"/>
        <v>30.358320863799424</v>
      </c>
      <c r="J202" s="18"/>
      <c r="K202" s="19">
        <f t="shared" si="38"/>
        <v>30.693817849007257</v>
      </c>
      <c r="L202" s="19">
        <f t="shared" si="39"/>
        <v>1</v>
      </c>
      <c r="M202" s="18">
        <f t="shared" si="43"/>
        <v>30.693817849007257</v>
      </c>
      <c r="N202" s="85">
        <f t="shared" si="40"/>
        <v>36664</v>
      </c>
      <c r="O202" s="20">
        <f t="shared" si="41"/>
        <v>-0.33549698520783267</v>
      </c>
      <c r="P202" s="29"/>
      <c r="Q202" s="43"/>
      <c r="R202" s="44"/>
      <c r="S202" s="45"/>
      <c r="W202" s="44"/>
      <c r="X202" s="43"/>
      <c r="Y202" s="31">
        <f t="shared" si="44"/>
        <v>200</v>
      </c>
      <c r="Z202" s="46"/>
      <c r="AA202" s="46"/>
      <c r="AB202" s="46"/>
      <c r="AC202" s="46"/>
      <c r="AD202" s="89">
        <f>AVERAGE(INDEX($E$3:$E$1000,$Y202-DATA!$I$1+1):$E202)</f>
        <v>30.236</v>
      </c>
      <c r="AE202" s="89">
        <f>STDEVP(INDEX($E$3:$E$1000,$Y202-DATA!$I$1+1):$E202)</f>
        <v>0.18867255585603346</v>
      </c>
      <c r="AF202" s="89">
        <f>AD202-MACD!$AB$5*AE202</f>
        <v>29.858654888287933</v>
      </c>
      <c r="AG202" s="89">
        <f>AD202+MACD!$AB$5*AE202</f>
        <v>30.613345111712068</v>
      </c>
      <c r="AH202" s="46"/>
      <c r="AI202" s="44"/>
      <c r="AJ202" s="46"/>
      <c r="AK202" s="46"/>
      <c r="AL202" s="46"/>
      <c r="AM202" s="46"/>
      <c r="AN202" s="46"/>
    </row>
    <row r="203" spans="1:40" ht="12.75">
      <c r="A203" s="16">
        <f>DATA!C209</f>
        <v>36665</v>
      </c>
      <c r="B203" s="53">
        <f>DATA!D209</f>
        <v>30.26</v>
      </c>
      <c r="C203" s="53">
        <f>DATA!E209</f>
        <v>30.45</v>
      </c>
      <c r="D203" s="53">
        <f>DATA!F209</f>
        <v>30.17</v>
      </c>
      <c r="E203" s="53">
        <f>DATA!G209</f>
        <v>30.23</v>
      </c>
      <c r="F203" s="55">
        <f>DATA!H209</f>
        <v>14329400</v>
      </c>
      <c r="G203" s="19">
        <f t="shared" si="36"/>
        <v>30.34609982915186</v>
      </c>
      <c r="H203" s="19">
        <f t="shared" si="37"/>
        <v>1</v>
      </c>
      <c r="I203" s="18">
        <f t="shared" si="42"/>
        <v>30.34609982915186</v>
      </c>
      <c r="J203" s="18"/>
      <c r="K203" s="19">
        <f t="shared" si="38"/>
        <v>30.675628913752067</v>
      </c>
      <c r="L203" s="19">
        <f t="shared" si="39"/>
        <v>1</v>
      </c>
      <c r="M203" s="18">
        <f t="shared" si="43"/>
        <v>30.675628913752067</v>
      </c>
      <c r="N203" s="85">
        <f t="shared" si="40"/>
        <v>36665</v>
      </c>
      <c r="O203" s="20">
        <f t="shared" si="41"/>
        <v>-0.3295290846002068</v>
      </c>
      <c r="P203" s="29"/>
      <c r="Q203" s="43"/>
      <c r="R203" s="44"/>
      <c r="S203" s="45"/>
      <c r="W203" s="44"/>
      <c r="X203" s="43"/>
      <c r="Y203" s="31">
        <f t="shared" si="44"/>
        <v>201</v>
      </c>
      <c r="Z203" s="46"/>
      <c r="AA203" s="46"/>
      <c r="AB203" s="46"/>
      <c r="AC203" s="46"/>
      <c r="AD203" s="89">
        <f>AVERAGE(INDEX($E$3:$E$1000,$Y203-DATA!$I$1+1):$E203)</f>
        <v>30.248000000000005</v>
      </c>
      <c r="AE203" s="89">
        <f>STDEVP(INDEX($E$3:$E$1000,$Y203-DATA!$I$1+1):$E203)</f>
        <v>0.18206958376676094</v>
      </c>
      <c r="AF203" s="89">
        <f>AD203-MACD!$AB$5*AE203</f>
        <v>29.883860832466482</v>
      </c>
      <c r="AG203" s="89">
        <f>AD203+MACD!$AB$5*AE203</f>
        <v>30.612139167533527</v>
      </c>
      <c r="AH203" s="46"/>
      <c r="AI203" s="44"/>
      <c r="AJ203" s="46"/>
      <c r="AK203" s="46"/>
      <c r="AL203" s="46"/>
      <c r="AM203" s="46"/>
      <c r="AN203" s="46"/>
    </row>
    <row r="204" spans="1:40" ht="12.75">
      <c r="A204" s="16">
        <f>DATA!C210</f>
        <v>36666</v>
      </c>
      <c r="B204" s="53">
        <f>DATA!D210</f>
        <v>30.31</v>
      </c>
      <c r="C204" s="53">
        <f>DATA!E210</f>
        <v>30.69</v>
      </c>
      <c r="D204" s="53">
        <f>DATA!F210</f>
        <v>30.31</v>
      </c>
      <c r="E204" s="53">
        <f>DATA!G210</f>
        <v>30.65</v>
      </c>
      <c r="F204" s="55">
        <f>DATA!H210</f>
        <v>21917300</v>
      </c>
      <c r="G204" s="19">
        <f t="shared" si="36"/>
        <v>30.375042702565967</v>
      </c>
      <c r="H204" s="19">
        <f t="shared" si="37"/>
        <v>1</v>
      </c>
      <c r="I204" s="18">
        <f t="shared" si="42"/>
        <v>30.375042702565967</v>
      </c>
      <c r="J204" s="18"/>
      <c r="K204" s="19">
        <f t="shared" si="38"/>
        <v>30.67462385831081</v>
      </c>
      <c r="L204" s="19">
        <f t="shared" si="39"/>
        <v>1</v>
      </c>
      <c r="M204" s="18">
        <f t="shared" si="43"/>
        <v>30.67462385831081</v>
      </c>
      <c r="N204" s="85">
        <f t="shared" si="40"/>
        <v>36666</v>
      </c>
      <c r="O204" s="20">
        <f t="shared" si="41"/>
        <v>-0.2995811557448427</v>
      </c>
      <c r="P204" s="29"/>
      <c r="Q204" s="43"/>
      <c r="R204" s="44"/>
      <c r="S204" s="45"/>
      <c r="W204" s="44"/>
      <c r="X204" s="43"/>
      <c r="Y204" s="31">
        <f t="shared" si="44"/>
        <v>202</v>
      </c>
      <c r="Z204" s="46"/>
      <c r="AA204" s="46"/>
      <c r="AB204" s="46"/>
      <c r="AC204" s="46"/>
      <c r="AD204" s="89">
        <f>AVERAGE(INDEX($E$3:$E$1000,$Y204-DATA!$I$1+1):$E204)</f>
        <v>30.294666666666668</v>
      </c>
      <c r="AE204" s="89">
        <f>STDEVP(INDEX($E$3:$E$1000,$Y204-DATA!$I$1+1):$E204)</f>
        <v>0.18927463878910586</v>
      </c>
      <c r="AF204" s="89">
        <f>AD204-MACD!$AB$5*AE204</f>
        <v>29.916117389088456</v>
      </c>
      <c r="AG204" s="89">
        <f>AD204+MACD!$AB$5*AE204</f>
        <v>30.67321594424488</v>
      </c>
      <c r="AH204" s="46"/>
      <c r="AI204" s="44"/>
      <c r="AJ204" s="46"/>
      <c r="AK204" s="46"/>
      <c r="AL204" s="46"/>
      <c r="AM204" s="46"/>
      <c r="AN204" s="46"/>
    </row>
    <row r="205" spans="1:40" ht="12.75">
      <c r="A205" s="16">
        <f>DATA!C211</f>
        <v>36669</v>
      </c>
      <c r="B205" s="53">
        <f>DATA!D211</f>
        <v>30.94</v>
      </c>
      <c r="C205" s="53">
        <f>DATA!E211</f>
        <v>30.95</v>
      </c>
      <c r="D205" s="53">
        <f>DATA!F211</f>
        <v>30.56</v>
      </c>
      <c r="E205" s="53">
        <f>DATA!G211</f>
        <v>30.78</v>
      </c>
      <c r="F205" s="55">
        <f>DATA!H211</f>
        <v>19510800</v>
      </c>
      <c r="G205" s="19">
        <f t="shared" si="36"/>
        <v>30.41361006422635</v>
      </c>
      <c r="H205" s="19">
        <f t="shared" si="37"/>
        <v>1</v>
      </c>
      <c r="I205" s="18">
        <f t="shared" si="42"/>
        <v>30.41361006422635</v>
      </c>
      <c r="J205" s="18"/>
      <c r="K205" s="19">
        <f t="shared" si="38"/>
        <v>30.678756256024112</v>
      </c>
      <c r="L205" s="19">
        <f t="shared" si="39"/>
        <v>1</v>
      </c>
      <c r="M205" s="18">
        <f t="shared" si="43"/>
        <v>30.678756256024112</v>
      </c>
      <c r="N205" s="85">
        <f t="shared" si="40"/>
        <v>36669</v>
      </c>
      <c r="O205" s="20">
        <f t="shared" si="41"/>
        <v>-0.26514619179776133</v>
      </c>
      <c r="P205" s="29"/>
      <c r="Q205" s="43"/>
      <c r="R205" s="44"/>
      <c r="S205" s="45"/>
      <c r="W205" s="44"/>
      <c r="X205" s="43"/>
      <c r="Y205" s="31">
        <f t="shared" si="44"/>
        <v>203</v>
      </c>
      <c r="Z205" s="46"/>
      <c r="AA205" s="46"/>
      <c r="AB205" s="46"/>
      <c r="AC205" s="46"/>
      <c r="AD205" s="89">
        <f>AVERAGE(INDEX($E$3:$E$1000,$Y205-DATA!$I$1+1):$E205)</f>
        <v>30.32666666666667</v>
      </c>
      <c r="AE205" s="89">
        <f>STDEVP(INDEX($E$3:$E$1000,$Y205-DATA!$I$1+1):$E205)</f>
        <v>0.22472699486685613</v>
      </c>
      <c r="AF205" s="89">
        <f>AD205-MACD!$AB$5*AE205</f>
        <v>29.87721267693296</v>
      </c>
      <c r="AG205" s="89">
        <f>AD205+MACD!$AB$5*AE205</f>
        <v>30.776120656400384</v>
      </c>
      <c r="AH205" s="46"/>
      <c r="AI205" s="44"/>
      <c r="AJ205" s="46"/>
      <c r="AK205" s="46"/>
      <c r="AL205" s="46"/>
      <c r="AM205" s="46"/>
      <c r="AN205" s="46"/>
    </row>
    <row r="206" spans="1:40" ht="12.75">
      <c r="A206" s="16">
        <f>DATA!C212</f>
        <v>36670</v>
      </c>
      <c r="B206" s="53">
        <f>DATA!D212</f>
        <v>30.7</v>
      </c>
      <c r="C206" s="53">
        <f>DATA!E212</f>
        <v>31.26</v>
      </c>
      <c r="D206" s="53">
        <f>DATA!F212</f>
        <v>30.67</v>
      </c>
      <c r="E206" s="53">
        <f>DATA!G212</f>
        <v>31.21</v>
      </c>
      <c r="F206" s="55">
        <f>DATA!H212</f>
        <v>23139300</v>
      </c>
      <c r="G206" s="19">
        <f t="shared" si="36"/>
        <v>30.489456724776222</v>
      </c>
      <c r="H206" s="19">
        <f t="shared" si="37"/>
        <v>1</v>
      </c>
      <c r="I206" s="18">
        <f t="shared" si="42"/>
        <v>30.489456724776222</v>
      </c>
      <c r="J206" s="18"/>
      <c r="K206" s="19">
        <f t="shared" si="38"/>
        <v>30.699589344023167</v>
      </c>
      <c r="L206" s="19">
        <f t="shared" si="39"/>
        <v>1</v>
      </c>
      <c r="M206" s="18">
        <f t="shared" si="43"/>
        <v>30.699589344023167</v>
      </c>
      <c r="N206" s="85">
        <f t="shared" si="40"/>
        <v>36670</v>
      </c>
      <c r="O206" s="20">
        <f t="shared" si="41"/>
        <v>-0.21013261924694504</v>
      </c>
      <c r="P206" s="29"/>
      <c r="Q206" s="43"/>
      <c r="R206" s="44"/>
      <c r="S206" s="45"/>
      <c r="W206" s="44"/>
      <c r="X206" s="43"/>
      <c r="Y206" s="31">
        <f t="shared" si="44"/>
        <v>204</v>
      </c>
      <c r="Z206" s="46"/>
      <c r="AA206" s="46"/>
      <c r="AB206" s="46"/>
      <c r="AC206" s="46"/>
      <c r="AD206" s="89">
        <f>AVERAGE(INDEX($E$3:$E$1000,$Y206-DATA!$I$1+1):$E206)</f>
        <v>30.378</v>
      </c>
      <c r="AE206" s="89">
        <f>STDEVP(INDEX($E$3:$E$1000,$Y206-DATA!$I$1+1):$E206)</f>
        <v>0.3146892647251855</v>
      </c>
      <c r="AF206" s="89">
        <f>AD206-MACD!$AB$5*AE206</f>
        <v>29.74862147054963</v>
      </c>
      <c r="AG206" s="89">
        <f>AD206+MACD!$AB$5*AE206</f>
        <v>31.00737852945037</v>
      </c>
      <c r="AH206" s="46"/>
      <c r="AI206" s="44"/>
      <c r="AJ206" s="46"/>
      <c r="AK206" s="46"/>
      <c r="AL206" s="46"/>
      <c r="AM206" s="46"/>
      <c r="AN206" s="46"/>
    </row>
    <row r="207" spans="1:40" ht="12.75">
      <c r="A207" s="16">
        <f>DATA!C213</f>
        <v>36671</v>
      </c>
      <c r="B207" s="53">
        <f>DATA!D213</f>
        <v>31.18</v>
      </c>
      <c r="C207" s="53">
        <f>DATA!E213</f>
        <v>31.44</v>
      </c>
      <c r="D207" s="53">
        <f>DATA!F213</f>
        <v>31.15</v>
      </c>
      <c r="E207" s="53">
        <f>DATA!G213</f>
        <v>31.29</v>
      </c>
      <c r="F207" s="55">
        <f>DATA!H213</f>
        <v>18591000</v>
      </c>
      <c r="G207" s="19">
        <f t="shared" si="36"/>
        <v>30.565698941464202</v>
      </c>
      <c r="H207" s="19">
        <f t="shared" si="37"/>
        <v>1</v>
      </c>
      <c r="I207" s="18">
        <f t="shared" si="42"/>
        <v>30.565698941464202</v>
      </c>
      <c r="J207" s="18"/>
      <c r="K207" s="19">
        <f t="shared" si="38"/>
        <v>30.72274270308108</v>
      </c>
      <c r="L207" s="19">
        <f t="shared" si="39"/>
        <v>1</v>
      </c>
      <c r="M207" s="18">
        <f t="shared" si="43"/>
        <v>30.72274270308108</v>
      </c>
      <c r="N207" s="85">
        <f t="shared" si="40"/>
        <v>36671</v>
      </c>
      <c r="O207" s="20">
        <f t="shared" si="41"/>
        <v>-0.1570437616168796</v>
      </c>
      <c r="P207" s="29"/>
      <c r="Q207" s="43"/>
      <c r="R207" s="44"/>
      <c r="S207" s="45"/>
      <c r="W207" s="44"/>
      <c r="X207" s="43"/>
      <c r="Y207" s="31">
        <f t="shared" si="44"/>
        <v>205</v>
      </c>
      <c r="Z207" s="46"/>
      <c r="AA207" s="46"/>
      <c r="AB207" s="46"/>
      <c r="AC207" s="46"/>
      <c r="AD207" s="89">
        <f>AVERAGE(INDEX($E$3:$E$1000,$Y207-DATA!$I$1+1):$E207)</f>
        <v>30.431333333333335</v>
      </c>
      <c r="AE207" s="89">
        <f>STDEVP(INDEX($E$3:$E$1000,$Y207-DATA!$I$1+1):$E207)</f>
        <v>0.38832746776671195</v>
      </c>
      <c r="AF207" s="89">
        <f>AD207-MACD!$AB$5*AE207</f>
        <v>29.65467839779991</v>
      </c>
      <c r="AG207" s="89">
        <f>AD207+MACD!$AB$5*AE207</f>
        <v>31.20798826886676</v>
      </c>
      <c r="AH207" s="46"/>
      <c r="AI207" s="44"/>
      <c r="AJ207" s="46"/>
      <c r="AK207" s="46"/>
      <c r="AL207" s="46"/>
      <c r="AM207" s="46"/>
      <c r="AN207" s="46"/>
    </row>
    <row r="208" spans="1:40" ht="12.75">
      <c r="A208" s="16">
        <f>DATA!C214</f>
        <v>36672</v>
      </c>
      <c r="B208" s="53">
        <f>DATA!D214</f>
        <v>31.3</v>
      </c>
      <c r="C208" s="53">
        <f>DATA!E214</f>
        <v>31.47</v>
      </c>
      <c r="D208" s="53">
        <f>DATA!F214</f>
        <v>31.05</v>
      </c>
      <c r="E208" s="53">
        <f>DATA!G214</f>
        <v>31.26</v>
      </c>
      <c r="F208" s="55">
        <f>DATA!H214</f>
        <v>16240500</v>
      </c>
      <c r="G208" s="19">
        <f t="shared" si="36"/>
        <v>30.631822851800948</v>
      </c>
      <c r="H208" s="19">
        <f t="shared" si="37"/>
        <v>1</v>
      </c>
      <c r="I208" s="18">
        <f t="shared" si="42"/>
        <v>30.631822851800948</v>
      </c>
      <c r="J208" s="18"/>
      <c r="K208" s="19">
        <f t="shared" si="38"/>
        <v>30.743811616685747</v>
      </c>
      <c r="L208" s="19">
        <f t="shared" si="39"/>
        <v>1</v>
      </c>
      <c r="M208" s="18">
        <f t="shared" si="43"/>
        <v>30.743811616685747</v>
      </c>
      <c r="N208" s="85">
        <f t="shared" si="40"/>
        <v>36672</v>
      </c>
      <c r="O208" s="20">
        <f t="shared" si="41"/>
        <v>-0.11198876488479925</v>
      </c>
      <c r="P208" s="29"/>
      <c r="Q208" s="43"/>
      <c r="R208" s="44"/>
      <c r="S208" s="45"/>
      <c r="W208" s="44"/>
      <c r="X208" s="43"/>
      <c r="Y208" s="31">
        <f t="shared" si="44"/>
        <v>206</v>
      </c>
      <c r="Z208" s="46"/>
      <c r="AA208" s="46"/>
      <c r="AB208" s="46"/>
      <c r="AC208" s="46"/>
      <c r="AD208" s="89">
        <f>AVERAGE(INDEX($E$3:$E$1000,$Y208-DATA!$I$1+1):$E208)</f>
        <v>30.483999999999998</v>
      </c>
      <c r="AE208" s="89">
        <f>STDEVP(INDEX($E$3:$E$1000,$Y208-DATA!$I$1+1):$E208)</f>
        <v>0.44011816595108116</v>
      </c>
      <c r="AF208" s="89">
        <f>AD208-MACD!$AB$5*AE208</f>
        <v>29.603763668097837</v>
      </c>
      <c r="AG208" s="89">
        <f>AD208+MACD!$AB$5*AE208</f>
        <v>31.36423633190216</v>
      </c>
      <c r="AH208" s="46"/>
      <c r="AI208" s="44"/>
      <c r="AJ208" s="46"/>
      <c r="AK208" s="46"/>
      <c r="AL208" s="46"/>
      <c r="AM208" s="46"/>
      <c r="AN208" s="46"/>
    </row>
    <row r="209" spans="1:40" ht="12.75">
      <c r="A209" s="16">
        <f>DATA!C215</f>
        <v>36673</v>
      </c>
      <c r="B209" s="53">
        <f>DATA!D215</f>
        <v>31.27</v>
      </c>
      <c r="C209" s="53">
        <f>DATA!E215</f>
        <v>31.27</v>
      </c>
      <c r="D209" s="53">
        <f>DATA!F215</f>
        <v>30.97</v>
      </c>
      <c r="E209" s="53">
        <f>DATA!G215</f>
        <v>31.12</v>
      </c>
      <c r="F209" s="55">
        <f>DATA!H215</f>
        <v>17527800</v>
      </c>
      <c r="G209" s="19">
        <f t="shared" si="36"/>
        <v>30.678315913534192</v>
      </c>
      <c r="H209" s="19">
        <f t="shared" si="37"/>
        <v>1</v>
      </c>
      <c r="I209" s="18">
        <f t="shared" si="42"/>
        <v>30.678315913534192</v>
      </c>
      <c r="J209" s="18"/>
      <c r="K209" s="19">
        <f t="shared" si="38"/>
        <v>30.758564102305915</v>
      </c>
      <c r="L209" s="19">
        <f t="shared" si="39"/>
        <v>1</v>
      </c>
      <c r="M209" s="18">
        <f t="shared" si="43"/>
        <v>30.758564102305915</v>
      </c>
      <c r="N209" s="85">
        <f t="shared" si="40"/>
        <v>36673</v>
      </c>
      <c r="O209" s="20">
        <f t="shared" si="41"/>
        <v>-0.0802481887717228</v>
      </c>
      <c r="P209" s="29"/>
      <c r="Q209" s="43"/>
      <c r="R209" s="44"/>
      <c r="S209" s="45"/>
      <c r="W209" s="44"/>
      <c r="X209" s="43"/>
      <c r="Y209" s="31">
        <f t="shared" si="44"/>
        <v>207</v>
      </c>
      <c r="Z209" s="46"/>
      <c r="AA209" s="46"/>
      <c r="AB209" s="46"/>
      <c r="AC209" s="46"/>
      <c r="AD209" s="89">
        <f>AVERAGE(INDEX($E$3:$E$1000,$Y209-DATA!$I$1+1):$E209)</f>
        <v>30.558666666666667</v>
      </c>
      <c r="AE209" s="89">
        <f>STDEVP(INDEX($E$3:$E$1000,$Y209-DATA!$I$1+1):$E209)</f>
        <v>0.44662984922880494</v>
      </c>
      <c r="AF209" s="89">
        <f>AD209-MACD!$AB$5*AE209</f>
        <v>29.66540696820906</v>
      </c>
      <c r="AG209" s="89">
        <f>AD209+MACD!$AB$5*AE209</f>
        <v>31.451926365124276</v>
      </c>
      <c r="AH209" s="46"/>
      <c r="AI209" s="44"/>
      <c r="AJ209" s="46"/>
      <c r="AK209" s="46"/>
      <c r="AL209" s="46"/>
      <c r="AM209" s="46"/>
      <c r="AN209" s="46"/>
    </row>
    <row r="210" spans="1:40" ht="12.75">
      <c r="A210" s="16">
        <f>DATA!C216</f>
        <v>36677</v>
      </c>
      <c r="B210" s="53">
        <f>DATA!D216</f>
        <v>31</v>
      </c>
      <c r="C210" s="53">
        <f>DATA!E216</f>
        <v>31.18</v>
      </c>
      <c r="D210" s="53">
        <f>DATA!F216</f>
        <v>30.82</v>
      </c>
      <c r="E210" s="53">
        <f>DATA!G216</f>
        <v>31.04</v>
      </c>
      <c r="F210" s="55">
        <f>DATA!H216</f>
        <v>19313900</v>
      </c>
      <c r="G210" s="19">
        <f t="shared" si="36"/>
        <v>30.712762017007126</v>
      </c>
      <c r="H210" s="19">
        <f t="shared" si="37"/>
        <v>1</v>
      </c>
      <c r="I210" s="18">
        <f t="shared" si="42"/>
        <v>30.712762017007126</v>
      </c>
      <c r="J210" s="18"/>
      <c r="K210" s="19">
        <f t="shared" si="38"/>
        <v>30.76960080417627</v>
      </c>
      <c r="L210" s="19">
        <f t="shared" si="39"/>
        <v>1</v>
      </c>
      <c r="M210" s="18">
        <f t="shared" si="43"/>
        <v>30.76960080417627</v>
      </c>
      <c r="N210" s="85">
        <f t="shared" si="40"/>
        <v>36677</v>
      </c>
      <c r="O210" s="20">
        <f t="shared" si="41"/>
        <v>-0.05683878716914492</v>
      </c>
      <c r="P210" s="29"/>
      <c r="Q210" s="43"/>
      <c r="R210" s="44"/>
      <c r="S210" s="45"/>
      <c r="W210" s="44"/>
      <c r="X210" s="43"/>
      <c r="Y210" s="31">
        <f t="shared" si="44"/>
        <v>208</v>
      </c>
      <c r="Z210" s="46"/>
      <c r="AA210" s="46"/>
      <c r="AB210" s="46"/>
      <c r="AC210" s="46"/>
      <c r="AD210" s="89">
        <f>AVERAGE(INDEX($E$3:$E$1000,$Y210-DATA!$I$1+1):$E210)</f>
        <v>30.626</v>
      </c>
      <c r="AE210" s="89">
        <f>STDEVP(INDEX($E$3:$E$1000,$Y210-DATA!$I$1+1):$E210)</f>
        <v>0.4379010542726662</v>
      </c>
      <c r="AF210" s="89">
        <f>AD210-MACD!$AB$5*AE210</f>
        <v>29.75019789145467</v>
      </c>
      <c r="AG210" s="89">
        <f>AD210+MACD!$AB$5*AE210</f>
        <v>31.501802108545334</v>
      </c>
      <c r="AH210" s="46"/>
      <c r="AI210" s="44"/>
      <c r="AJ210" s="46"/>
      <c r="AK210" s="46"/>
      <c r="AL210" s="46"/>
      <c r="AM210" s="46"/>
      <c r="AN210" s="46"/>
    </row>
    <row r="211" spans="1:40" ht="12.75">
      <c r="A211" s="16">
        <f>DATA!C217</f>
        <v>36678</v>
      </c>
      <c r="B211" s="53">
        <f>DATA!D217</f>
        <v>31.18</v>
      </c>
      <c r="C211" s="53">
        <f>DATA!E217</f>
        <v>31.22</v>
      </c>
      <c r="D211" s="53">
        <f>DATA!F217</f>
        <v>30.96</v>
      </c>
      <c r="E211" s="53">
        <f>DATA!G217</f>
        <v>31.1</v>
      </c>
      <c r="F211" s="55">
        <f>DATA!H217</f>
        <v>17776200</v>
      </c>
      <c r="G211" s="19">
        <f t="shared" si="36"/>
        <v>30.74964182491121</v>
      </c>
      <c r="H211" s="19">
        <f t="shared" si="37"/>
        <v>1</v>
      </c>
      <c r="I211" s="18">
        <f t="shared" si="42"/>
        <v>30.74964182491121</v>
      </c>
      <c r="J211" s="18"/>
      <c r="K211" s="19">
        <f t="shared" si="38"/>
        <v>30.782557635385047</v>
      </c>
      <c r="L211" s="19">
        <f t="shared" si="39"/>
        <v>1</v>
      </c>
      <c r="M211" s="18">
        <f t="shared" si="43"/>
        <v>30.782557635385047</v>
      </c>
      <c r="N211" s="85">
        <f t="shared" si="40"/>
        <v>36678</v>
      </c>
      <c r="O211" s="20">
        <f t="shared" si="41"/>
        <v>-0.03291581047383829</v>
      </c>
      <c r="P211" s="29"/>
      <c r="Q211" s="43"/>
      <c r="R211" s="44"/>
      <c r="S211" s="45"/>
      <c r="W211" s="44"/>
      <c r="X211" s="43"/>
      <c r="Y211" s="31">
        <f t="shared" si="44"/>
        <v>209</v>
      </c>
      <c r="Z211" s="46"/>
      <c r="AA211" s="46"/>
      <c r="AB211" s="46"/>
      <c r="AC211" s="46"/>
      <c r="AD211" s="89">
        <f>AVERAGE(INDEX($E$3:$E$1000,$Y211-DATA!$I$1+1):$E211)</f>
        <v>30.68266666666667</v>
      </c>
      <c r="AE211" s="89">
        <f>STDEVP(INDEX($E$3:$E$1000,$Y211-DATA!$I$1+1):$E211)</f>
        <v>0.4405673110378076</v>
      </c>
      <c r="AF211" s="89">
        <f>AD211-MACD!$AB$5*AE211</f>
        <v>29.801532044591056</v>
      </c>
      <c r="AG211" s="89">
        <f>AD211+MACD!$AB$5*AE211</f>
        <v>31.563801288742283</v>
      </c>
      <c r="AH211" s="46"/>
      <c r="AI211" s="44"/>
      <c r="AJ211" s="46"/>
      <c r="AK211" s="46"/>
      <c r="AL211" s="46"/>
      <c r="AM211" s="46"/>
      <c r="AN211" s="46"/>
    </row>
    <row r="212" spans="1:40" ht="12.75">
      <c r="A212" s="16">
        <f>DATA!C218</f>
        <v>36679</v>
      </c>
      <c r="B212" s="53">
        <f>DATA!D218</f>
        <v>31.1</v>
      </c>
      <c r="C212" s="53">
        <f>DATA!E218</f>
        <v>31.32</v>
      </c>
      <c r="D212" s="53">
        <f>DATA!F218</f>
        <v>30.94</v>
      </c>
      <c r="E212" s="53">
        <f>DATA!G218</f>
        <v>31</v>
      </c>
      <c r="F212" s="55">
        <f>DATA!H218</f>
        <v>15552600</v>
      </c>
      <c r="G212" s="19">
        <f t="shared" si="36"/>
        <v>30.77348546063395</v>
      </c>
      <c r="H212" s="19">
        <f t="shared" si="37"/>
        <v>1</v>
      </c>
      <c r="I212" s="18">
        <f t="shared" si="42"/>
        <v>30.77348546063395</v>
      </c>
      <c r="J212" s="18"/>
      <c r="K212" s="19">
        <f t="shared" si="38"/>
        <v>30.791084786938573</v>
      </c>
      <c r="L212" s="19">
        <f t="shared" si="39"/>
        <v>1</v>
      </c>
      <c r="M212" s="18">
        <f t="shared" si="43"/>
        <v>30.791084786938573</v>
      </c>
      <c r="N212" s="85">
        <f t="shared" si="40"/>
        <v>36679</v>
      </c>
      <c r="O212" s="20">
        <f t="shared" si="41"/>
        <v>-0.01759932630462302</v>
      </c>
      <c r="P212" s="29"/>
      <c r="Q212" s="43"/>
      <c r="R212" s="44"/>
      <c r="S212" s="45"/>
      <c r="W212" s="44"/>
      <c r="X212" s="43"/>
      <c r="Y212" s="31">
        <f t="shared" si="44"/>
        <v>210</v>
      </c>
      <c r="Z212" s="46"/>
      <c r="AA212" s="46"/>
      <c r="AB212" s="46"/>
      <c r="AC212" s="46"/>
      <c r="AD212" s="89">
        <f>AVERAGE(INDEX($E$3:$E$1000,$Y212-DATA!$I$1+1):$E212)</f>
        <v>30.72266666666667</v>
      </c>
      <c r="AE212" s="89">
        <f>STDEVP(INDEX($E$3:$E$1000,$Y212-DATA!$I$1+1):$E212)</f>
        <v>0.44032513239888493</v>
      </c>
      <c r="AF212" s="89">
        <f>AD212-MACD!$AB$5*AE212</f>
        <v>29.8420164018689</v>
      </c>
      <c r="AG212" s="89">
        <f>AD212+MACD!$AB$5*AE212</f>
        <v>31.603316931464438</v>
      </c>
      <c r="AH212" s="46"/>
      <c r="AI212" s="44"/>
      <c r="AJ212" s="46"/>
      <c r="AK212" s="46"/>
      <c r="AL212" s="46"/>
      <c r="AM212" s="46"/>
      <c r="AN212" s="46"/>
    </row>
    <row r="213" spans="1:40" ht="12.75">
      <c r="A213" s="16">
        <f>DATA!C219</f>
        <v>36680</v>
      </c>
      <c r="B213" s="53">
        <f>DATA!D219</f>
        <v>31.2</v>
      </c>
      <c r="C213" s="53">
        <f>DATA!E219</f>
        <v>31.36</v>
      </c>
      <c r="D213" s="53">
        <f>DATA!F219</f>
        <v>31.06</v>
      </c>
      <c r="E213" s="53">
        <f>DATA!G219</f>
        <v>31.23</v>
      </c>
      <c r="F213" s="55">
        <f>DATA!H219</f>
        <v>17749000</v>
      </c>
      <c r="G213" s="19">
        <f t="shared" si="36"/>
        <v>30.816963035811668</v>
      </c>
      <c r="H213" s="19">
        <f t="shared" si="37"/>
        <v>1</v>
      </c>
      <c r="I213" s="18">
        <f t="shared" si="42"/>
        <v>30.816963035811668</v>
      </c>
      <c r="J213" s="18"/>
      <c r="K213" s="19">
        <f t="shared" si="38"/>
        <v>30.8082971482351</v>
      </c>
      <c r="L213" s="19">
        <f t="shared" si="39"/>
        <v>1</v>
      </c>
      <c r="M213" s="18">
        <f t="shared" si="43"/>
        <v>30.8082971482351</v>
      </c>
      <c r="N213" s="85">
        <f t="shared" si="40"/>
        <v>36680</v>
      </c>
      <c r="O213" s="20">
        <f t="shared" si="41"/>
        <v>0.008665887576569276</v>
      </c>
      <c r="P213" s="29"/>
      <c r="Q213" s="43"/>
      <c r="R213" s="44"/>
      <c r="S213" s="45"/>
      <c r="W213" s="44"/>
      <c r="X213" s="43"/>
      <c r="Y213" s="31">
        <f t="shared" si="44"/>
        <v>211</v>
      </c>
      <c r="Z213" s="46"/>
      <c r="AA213" s="46"/>
      <c r="AB213" s="46"/>
      <c r="AC213" s="46"/>
      <c r="AD213" s="89">
        <f>AVERAGE(INDEX($E$3:$E$1000,$Y213-DATA!$I$1+1):$E213)</f>
        <v>30.78133333333334</v>
      </c>
      <c r="AE213" s="89">
        <f>STDEVP(INDEX($E$3:$E$1000,$Y213-DATA!$I$1+1):$E213)</f>
        <v>0.44535928068066905</v>
      </c>
      <c r="AF213" s="89">
        <f>AD213-MACD!$AB$5*AE213</f>
        <v>29.890614771972</v>
      </c>
      <c r="AG213" s="89">
        <f>AD213+MACD!$AB$5*AE213</f>
        <v>31.67205189469468</v>
      </c>
      <c r="AH213" s="46"/>
      <c r="AI213" s="44"/>
      <c r="AJ213" s="46"/>
      <c r="AK213" s="46"/>
      <c r="AL213" s="46"/>
      <c r="AM213" s="46"/>
      <c r="AN213" s="46"/>
    </row>
    <row r="214" spans="1:40" ht="12.75">
      <c r="A214" s="16">
        <f>DATA!C220</f>
        <v>36683</v>
      </c>
      <c r="B214" s="53">
        <f>DATA!D220</f>
        <v>31.48</v>
      </c>
      <c r="C214" s="53">
        <f>DATA!E220</f>
        <v>31.69</v>
      </c>
      <c r="D214" s="53">
        <f>DATA!F220</f>
        <v>31.41</v>
      </c>
      <c r="E214" s="53">
        <f>DATA!G220</f>
        <v>31.68</v>
      </c>
      <c r="F214" s="55">
        <f>DATA!H220</f>
        <v>21037000</v>
      </c>
      <c r="G214" s="19">
        <f t="shared" si="36"/>
        <v>30.899157032401032</v>
      </c>
      <c r="H214" s="19">
        <f t="shared" si="37"/>
        <v>1</v>
      </c>
      <c r="I214" s="18">
        <f t="shared" si="42"/>
        <v>30.899157032401032</v>
      </c>
      <c r="J214" s="18"/>
      <c r="K214" s="19">
        <f t="shared" si="38"/>
        <v>30.842481573794508</v>
      </c>
      <c r="L214" s="19">
        <f t="shared" si="39"/>
        <v>1</v>
      </c>
      <c r="M214" s="18">
        <f t="shared" si="43"/>
        <v>30.842481573794508</v>
      </c>
      <c r="N214" s="85">
        <f t="shared" si="40"/>
        <v>36683</v>
      </c>
      <c r="O214" s="20">
        <f t="shared" si="41"/>
        <v>0.056675458606523677</v>
      </c>
      <c r="P214" s="29"/>
      <c r="Q214" s="43"/>
      <c r="R214" s="44"/>
      <c r="S214" s="45"/>
      <c r="W214" s="44"/>
      <c r="X214" s="43"/>
      <c r="Y214" s="31">
        <f t="shared" si="44"/>
        <v>212</v>
      </c>
      <c r="Z214" s="46"/>
      <c r="AA214" s="46"/>
      <c r="AB214" s="46"/>
      <c r="AC214" s="46"/>
      <c r="AD214" s="89">
        <f>AVERAGE(INDEX($E$3:$E$1000,$Y214-DATA!$I$1+1):$E214)</f>
        <v>30.882666666666672</v>
      </c>
      <c r="AE214" s="89">
        <f>STDEVP(INDEX($E$3:$E$1000,$Y214-DATA!$I$1+1):$E214)</f>
        <v>0.46495113243793057</v>
      </c>
      <c r="AF214" s="89">
        <f>AD214-MACD!$AB$5*AE214</f>
        <v>29.952764401790812</v>
      </c>
      <c r="AG214" s="89">
        <f>AD214+MACD!$AB$5*AE214</f>
        <v>31.812568931542533</v>
      </c>
      <c r="AH214" s="46"/>
      <c r="AI214" s="44"/>
      <c r="AJ214" s="46"/>
      <c r="AK214" s="46"/>
      <c r="AL214" s="46"/>
      <c r="AM214" s="46"/>
      <c r="AN214" s="46"/>
    </row>
    <row r="215" spans="1:40" ht="12.75">
      <c r="A215" s="16">
        <f>DATA!C221</f>
        <v>36684</v>
      </c>
      <c r="B215" s="53">
        <f>DATA!D221</f>
        <v>31.55</v>
      </c>
      <c r="C215" s="53">
        <f>DATA!E221</f>
        <v>31.7</v>
      </c>
      <c r="D215" s="53">
        <f>DATA!F221</f>
        <v>31.26</v>
      </c>
      <c r="E215" s="53">
        <f>DATA!G221</f>
        <v>31.47</v>
      </c>
      <c r="F215" s="55">
        <f>DATA!H221</f>
        <v>19661000</v>
      </c>
      <c r="G215" s="19">
        <f t="shared" si="36"/>
        <v>30.95352302931522</v>
      </c>
      <c r="H215" s="19">
        <f t="shared" si="37"/>
        <v>1</v>
      </c>
      <c r="I215" s="18">
        <f t="shared" si="42"/>
        <v>30.95352302931522</v>
      </c>
      <c r="J215" s="18"/>
      <c r="K215" s="19">
        <f t="shared" si="38"/>
        <v>30.86709013952806</v>
      </c>
      <c r="L215" s="19">
        <f t="shared" si="39"/>
        <v>1</v>
      </c>
      <c r="M215" s="18">
        <f t="shared" si="43"/>
        <v>30.86709013952806</v>
      </c>
      <c r="N215" s="85">
        <f t="shared" si="40"/>
        <v>36684</v>
      </c>
      <c r="O215" s="20">
        <f t="shared" si="41"/>
        <v>0.08643288978716157</v>
      </c>
      <c r="P215" s="29"/>
      <c r="Q215" s="43"/>
      <c r="R215" s="44"/>
      <c r="S215" s="45"/>
      <c r="W215" s="44"/>
      <c r="X215" s="43"/>
      <c r="Y215" s="31">
        <f t="shared" si="44"/>
        <v>213</v>
      </c>
      <c r="Z215" s="46"/>
      <c r="AA215" s="46"/>
      <c r="AB215" s="46"/>
      <c r="AC215" s="46"/>
      <c r="AD215" s="89">
        <f>AVERAGE(INDEX($E$3:$E$1000,$Y215-DATA!$I$1+1):$E215)</f>
        <v>30.982666666666667</v>
      </c>
      <c r="AE215" s="89">
        <f>STDEVP(INDEX($E$3:$E$1000,$Y215-DATA!$I$1+1):$E215)</f>
        <v>0.4167087978697822</v>
      </c>
      <c r="AF215" s="89">
        <f>AD215-MACD!$AB$5*AE215</f>
        <v>30.1492490709271</v>
      </c>
      <c r="AG215" s="89">
        <f>AD215+MACD!$AB$5*AE215</f>
        <v>31.816084262406232</v>
      </c>
      <c r="AH215" s="46"/>
      <c r="AI215" s="44"/>
      <c r="AJ215" s="46"/>
      <c r="AK215" s="46"/>
      <c r="AL215" s="46"/>
      <c r="AM215" s="46"/>
      <c r="AN215" s="46"/>
    </row>
    <row r="216" spans="1:40" ht="12.75">
      <c r="A216" s="16">
        <f>DATA!C222</f>
        <v>36685</v>
      </c>
      <c r="B216" s="53">
        <f>DATA!D222</f>
        <v>31.4</v>
      </c>
      <c r="C216" s="53">
        <f>DATA!E222</f>
        <v>31.58</v>
      </c>
      <c r="D216" s="53">
        <f>DATA!F222</f>
        <v>31.15</v>
      </c>
      <c r="E216" s="53">
        <f>DATA!G222</f>
        <v>31.18</v>
      </c>
      <c r="F216" s="55">
        <f>DATA!H222</f>
        <v>18496900</v>
      </c>
      <c r="G216" s="19">
        <f t="shared" si="36"/>
        <v>30.975092264618535</v>
      </c>
      <c r="H216" s="19">
        <f t="shared" si="37"/>
        <v>1</v>
      </c>
      <c r="I216" s="18">
        <f t="shared" si="42"/>
        <v>30.975092264618535</v>
      </c>
      <c r="J216" s="18"/>
      <c r="K216" s="19">
        <f t="shared" si="38"/>
        <v>30.87936111444853</v>
      </c>
      <c r="L216" s="19">
        <f t="shared" si="39"/>
        <v>1</v>
      </c>
      <c r="M216" s="18">
        <f t="shared" si="43"/>
        <v>30.87936111444853</v>
      </c>
      <c r="N216" s="85">
        <f t="shared" si="40"/>
        <v>36685</v>
      </c>
      <c r="O216" s="20">
        <f t="shared" si="41"/>
        <v>0.09573115017000688</v>
      </c>
      <c r="P216" s="29"/>
      <c r="Q216" s="43"/>
      <c r="R216" s="44"/>
      <c r="S216" s="45"/>
      <c r="W216" s="44"/>
      <c r="X216" s="43"/>
      <c r="Y216" s="31">
        <f t="shared" si="44"/>
        <v>214</v>
      </c>
      <c r="Z216" s="46"/>
      <c r="AA216" s="46"/>
      <c r="AB216" s="46"/>
      <c r="AC216" s="46"/>
      <c r="AD216" s="89">
        <f>AVERAGE(INDEX($E$3:$E$1000,$Y216-DATA!$I$1+1):$E216)</f>
        <v>31.03266666666667</v>
      </c>
      <c r="AE216" s="89">
        <f>STDEVP(INDEX($E$3:$E$1000,$Y216-DATA!$I$1+1):$E216)</f>
        <v>0.39163702015424096</v>
      </c>
      <c r="AF216" s="89">
        <f>AD216-MACD!$AB$5*AE216</f>
        <v>30.24939262635819</v>
      </c>
      <c r="AG216" s="89">
        <f>AD216+MACD!$AB$5*AE216</f>
        <v>31.81594070697515</v>
      </c>
      <c r="AH216" s="46"/>
      <c r="AI216" s="44"/>
      <c r="AJ216" s="46"/>
      <c r="AK216" s="46"/>
      <c r="AL216" s="46"/>
      <c r="AM216" s="46"/>
      <c r="AN216" s="46"/>
    </row>
    <row r="217" spans="1:40" ht="12.75">
      <c r="A217" s="16">
        <f>DATA!C223</f>
        <v>36686</v>
      </c>
      <c r="B217" s="53">
        <f>DATA!D223</f>
        <v>31.15</v>
      </c>
      <c r="C217" s="53">
        <f>DATA!E223</f>
        <v>31.5</v>
      </c>
      <c r="D217" s="53">
        <f>DATA!F223</f>
        <v>31.15</v>
      </c>
      <c r="E217" s="53">
        <f>DATA!G223</f>
        <v>31.49</v>
      </c>
      <c r="F217" s="55">
        <f>DATA!H223</f>
        <v>15993700</v>
      </c>
      <c r="G217" s="19">
        <f t="shared" si="36"/>
        <v>31.02413109655963</v>
      </c>
      <c r="H217" s="19">
        <f t="shared" si="37"/>
        <v>1</v>
      </c>
      <c r="I217" s="18">
        <f t="shared" si="42"/>
        <v>31.02413109655963</v>
      </c>
      <c r="J217" s="18"/>
      <c r="K217" s="19">
        <f t="shared" si="38"/>
        <v>30.903307737411332</v>
      </c>
      <c r="L217" s="19">
        <f t="shared" si="39"/>
        <v>1</v>
      </c>
      <c r="M217" s="18">
        <f t="shared" si="43"/>
        <v>30.903307737411332</v>
      </c>
      <c r="N217" s="85">
        <f t="shared" si="40"/>
        <v>36686</v>
      </c>
      <c r="O217" s="20">
        <f t="shared" si="41"/>
        <v>0.12082335914829656</v>
      </c>
      <c r="P217" s="29"/>
      <c r="Q217" s="43"/>
      <c r="R217" s="44"/>
      <c r="S217" s="45"/>
      <c r="W217" s="44"/>
      <c r="X217" s="43"/>
      <c r="Y217" s="31">
        <f t="shared" si="44"/>
        <v>215</v>
      </c>
      <c r="Z217" s="46"/>
      <c r="AA217" s="46"/>
      <c r="AB217" s="46"/>
      <c r="AC217" s="46"/>
      <c r="AD217" s="89">
        <f>AVERAGE(INDEX($E$3:$E$1000,$Y217-DATA!$I$1+1):$E217)</f>
        <v>31.11533333333334</v>
      </c>
      <c r="AE217" s="89">
        <f>STDEVP(INDEX($E$3:$E$1000,$Y217-DATA!$I$1+1):$E217)</f>
        <v>0.3459068596534383</v>
      </c>
      <c r="AF217" s="89">
        <f>AD217-MACD!$AB$5*AE217</f>
        <v>30.423519614026464</v>
      </c>
      <c r="AG217" s="89">
        <f>AD217+MACD!$AB$5*AE217</f>
        <v>31.807147052640214</v>
      </c>
      <c r="AH217" s="46"/>
      <c r="AI217" s="44"/>
      <c r="AJ217" s="46"/>
      <c r="AK217" s="46"/>
      <c r="AL217" s="46"/>
      <c r="AM217" s="46"/>
      <c r="AN217" s="46"/>
    </row>
    <row r="218" spans="1:40" ht="12.75">
      <c r="A218" s="16">
        <f>DATA!C224</f>
        <v>36690</v>
      </c>
      <c r="B218" s="53">
        <f>DATA!D224</f>
        <v>31.35</v>
      </c>
      <c r="C218" s="53">
        <f>DATA!E224</f>
        <v>31.58</v>
      </c>
      <c r="D218" s="53">
        <f>DATA!F224</f>
        <v>31.3</v>
      </c>
      <c r="E218" s="53">
        <f>DATA!G224</f>
        <v>31.57</v>
      </c>
      <c r="F218" s="55">
        <f>DATA!H224</f>
        <v>15855400</v>
      </c>
      <c r="G218" s="19">
        <f t="shared" si="36"/>
        <v>31.076118611172998</v>
      </c>
      <c r="H218" s="19">
        <f t="shared" si="37"/>
        <v>1</v>
      </c>
      <c r="I218" s="18">
        <f t="shared" si="42"/>
        <v>31.076118611172998</v>
      </c>
      <c r="J218" s="18"/>
      <c r="K218" s="19">
        <f t="shared" si="38"/>
        <v>30.929452532022655</v>
      </c>
      <c r="L218" s="19">
        <f t="shared" si="39"/>
        <v>1</v>
      </c>
      <c r="M218" s="18">
        <f t="shared" si="43"/>
        <v>30.929452532022655</v>
      </c>
      <c r="N218" s="85">
        <f t="shared" si="40"/>
        <v>36690</v>
      </c>
      <c r="O218" s="20">
        <f t="shared" si="41"/>
        <v>0.1466660791503429</v>
      </c>
      <c r="P218" s="29"/>
      <c r="Q218" s="43"/>
      <c r="R218" s="44"/>
      <c r="S218" s="45"/>
      <c r="W218" s="44"/>
      <c r="X218" s="43"/>
      <c r="Y218" s="31">
        <f t="shared" si="44"/>
        <v>216</v>
      </c>
      <c r="Z218" s="46"/>
      <c r="AA218" s="46"/>
      <c r="AB218" s="46"/>
      <c r="AC218" s="46"/>
      <c r="AD218" s="89">
        <f>AVERAGE(INDEX($E$3:$E$1000,$Y218-DATA!$I$1+1):$E218)</f>
        <v>31.20466666666667</v>
      </c>
      <c r="AE218" s="89">
        <f>STDEVP(INDEX($E$3:$E$1000,$Y218-DATA!$I$1+1):$E218)</f>
        <v>0.27055169972116905</v>
      </c>
      <c r="AF218" s="89">
        <f>AD218-MACD!$AB$5*AE218</f>
        <v>30.663563267224333</v>
      </c>
      <c r="AG218" s="89">
        <f>AD218+MACD!$AB$5*AE218</f>
        <v>31.74577006610901</v>
      </c>
      <c r="AH218" s="46"/>
      <c r="AI218" s="44"/>
      <c r="AJ218" s="46"/>
      <c r="AK218" s="46"/>
      <c r="AL218" s="46"/>
      <c r="AM218" s="46"/>
      <c r="AN218" s="46"/>
    </row>
    <row r="219" spans="1:40" ht="12.75">
      <c r="A219" s="16">
        <f>DATA!C225</f>
        <v>36691</v>
      </c>
      <c r="B219" s="53">
        <f>DATA!D225</f>
        <v>31.69</v>
      </c>
      <c r="C219" s="53">
        <f>DATA!E225</f>
        <v>31.94</v>
      </c>
      <c r="D219" s="53">
        <f>DATA!F225</f>
        <v>31.57</v>
      </c>
      <c r="E219" s="53">
        <f>DATA!G225</f>
        <v>31.81</v>
      </c>
      <c r="F219" s="55">
        <f>DATA!H225</f>
        <v>23376400</v>
      </c>
      <c r="G219" s="19">
        <f t="shared" si="36"/>
        <v>31.14601207677557</v>
      </c>
      <c r="H219" s="19">
        <f t="shared" si="37"/>
        <v>1</v>
      </c>
      <c r="I219" s="18">
        <f t="shared" si="42"/>
        <v>31.14601207677557</v>
      </c>
      <c r="J219" s="18"/>
      <c r="K219" s="19">
        <f t="shared" si="38"/>
        <v>30.96398380527667</v>
      </c>
      <c r="L219" s="19">
        <f t="shared" si="39"/>
        <v>1</v>
      </c>
      <c r="M219" s="18">
        <f t="shared" si="43"/>
        <v>30.96398380527667</v>
      </c>
      <c r="N219" s="85">
        <f t="shared" si="40"/>
        <v>36691</v>
      </c>
      <c r="O219" s="20">
        <f t="shared" si="41"/>
        <v>0.18202827149890055</v>
      </c>
      <c r="P219" s="29"/>
      <c r="Q219" s="43"/>
      <c r="R219" s="44"/>
      <c r="S219" s="45"/>
      <c r="W219" s="44"/>
      <c r="X219" s="43"/>
      <c r="Y219" s="31">
        <f t="shared" si="44"/>
        <v>217</v>
      </c>
      <c r="Z219" s="46"/>
      <c r="AA219" s="46"/>
      <c r="AB219" s="46"/>
      <c r="AC219" s="46"/>
      <c r="AD219" s="89">
        <f>AVERAGE(INDEX($E$3:$E$1000,$Y219-DATA!$I$1+1):$E219)</f>
        <v>31.281999999999996</v>
      </c>
      <c r="AE219" s="89">
        <f>STDEVP(INDEX($E$3:$E$1000,$Y219-DATA!$I$1+1):$E219)</f>
        <v>0.2667133292507482</v>
      </c>
      <c r="AF219" s="89">
        <f>AD219-MACD!$AB$5*AE219</f>
        <v>30.7485733414985</v>
      </c>
      <c r="AG219" s="89">
        <f>AD219+MACD!$AB$5*AE219</f>
        <v>31.815426658501494</v>
      </c>
      <c r="AH219" s="46"/>
      <c r="AI219" s="44"/>
      <c r="AJ219" s="46"/>
      <c r="AK219" s="46"/>
      <c r="AL219" s="46"/>
      <c r="AM219" s="46"/>
      <c r="AN219" s="46"/>
    </row>
    <row r="220" spans="1:40" ht="12.75">
      <c r="A220" s="16">
        <f>DATA!C226</f>
        <v>36692</v>
      </c>
      <c r="B220" s="53">
        <f>DATA!D226</f>
        <v>31.78</v>
      </c>
      <c r="C220" s="53">
        <f>DATA!E226</f>
        <v>32.12</v>
      </c>
      <c r="D220" s="53">
        <f>DATA!F226</f>
        <v>31.73</v>
      </c>
      <c r="E220" s="53">
        <f>DATA!G226</f>
        <v>32.11</v>
      </c>
      <c r="F220" s="55">
        <f>DATA!H226</f>
        <v>22431900</v>
      </c>
      <c r="G220" s="19">
        <f t="shared" si="36"/>
        <v>31.23782045041599</v>
      </c>
      <c r="H220" s="19">
        <f t="shared" si="37"/>
        <v>1</v>
      </c>
      <c r="I220" s="18">
        <f t="shared" si="42"/>
        <v>31.23782045041599</v>
      </c>
      <c r="J220" s="18"/>
      <c r="K220" s="19">
        <f t="shared" si="38"/>
        <v>31.008925616834446</v>
      </c>
      <c r="L220" s="19">
        <f t="shared" si="39"/>
        <v>1</v>
      </c>
      <c r="M220" s="18">
        <f t="shared" si="43"/>
        <v>31.008925616834446</v>
      </c>
      <c r="N220" s="85">
        <f t="shared" si="40"/>
        <v>36692</v>
      </c>
      <c r="O220" s="20">
        <f t="shared" si="41"/>
        <v>0.2288948335815455</v>
      </c>
      <c r="P220" s="29"/>
      <c r="Q220" s="43"/>
      <c r="R220" s="44"/>
      <c r="S220" s="45"/>
      <c r="W220" s="44"/>
      <c r="X220" s="43"/>
      <c r="Y220" s="31">
        <f t="shared" si="44"/>
        <v>218</v>
      </c>
      <c r="Z220" s="46"/>
      <c r="AA220" s="46"/>
      <c r="AB220" s="46"/>
      <c r="AC220" s="46"/>
      <c r="AD220" s="89">
        <f>AVERAGE(INDEX($E$3:$E$1000,$Y220-DATA!$I$1+1):$E220)</f>
        <v>31.37066666666667</v>
      </c>
      <c r="AE220" s="89">
        <f>STDEVP(INDEX($E$3:$E$1000,$Y220-DATA!$I$1+1):$E220)</f>
        <v>0.3036108620514072</v>
      </c>
      <c r="AF220" s="89">
        <f>AD220-MACD!$AB$5*AE220</f>
        <v>30.763444942563854</v>
      </c>
      <c r="AG220" s="89">
        <f>AD220+MACD!$AB$5*AE220</f>
        <v>31.977888390769483</v>
      </c>
      <c r="AH220" s="46"/>
      <c r="AI220" s="44"/>
      <c r="AJ220" s="46"/>
      <c r="AK220" s="46"/>
      <c r="AL220" s="46"/>
      <c r="AM220" s="46"/>
      <c r="AN220" s="46"/>
    </row>
    <row r="221" spans="1:40" ht="12.75">
      <c r="A221" s="16">
        <f>DATA!C227</f>
        <v>36693</v>
      </c>
      <c r="B221" s="53">
        <f>DATA!D227</f>
        <v>32.04</v>
      </c>
      <c r="C221" s="53">
        <f>DATA!E227</f>
        <v>32.44</v>
      </c>
      <c r="D221" s="53">
        <f>DATA!F227</f>
        <v>31.99</v>
      </c>
      <c r="E221" s="53">
        <f>DATA!G227</f>
        <v>32.36</v>
      </c>
      <c r="F221" s="55">
        <f>DATA!H227</f>
        <v>31005700</v>
      </c>
      <c r="G221" s="19">
        <f t="shared" si="36"/>
        <v>31.344694693233517</v>
      </c>
      <c r="H221" s="19">
        <f t="shared" si="37"/>
        <v>1</v>
      </c>
      <c r="I221" s="18">
        <f t="shared" si="42"/>
        <v>31.344694693233517</v>
      </c>
      <c r="J221" s="18"/>
      <c r="K221" s="19">
        <f t="shared" si="38"/>
        <v>31.061908925978194</v>
      </c>
      <c r="L221" s="19">
        <f t="shared" si="39"/>
        <v>1</v>
      </c>
      <c r="M221" s="18">
        <f t="shared" si="43"/>
        <v>31.061908925978194</v>
      </c>
      <c r="N221" s="85">
        <f t="shared" si="40"/>
        <v>36693</v>
      </c>
      <c r="O221" s="20">
        <f t="shared" si="41"/>
        <v>0.2827857672553229</v>
      </c>
      <c r="P221" s="29"/>
      <c r="Q221" s="43"/>
      <c r="R221" s="44"/>
      <c r="S221" s="45"/>
      <c r="W221" s="44"/>
      <c r="X221" s="43"/>
      <c r="Y221" s="31">
        <f t="shared" si="44"/>
        <v>219</v>
      </c>
      <c r="Z221" s="46"/>
      <c r="AA221" s="46"/>
      <c r="AB221" s="46"/>
      <c r="AC221" s="46"/>
      <c r="AD221" s="89">
        <f>AVERAGE(INDEX($E$3:$E$1000,$Y221-DATA!$I$1+1):$E221)</f>
        <v>31.447333333333336</v>
      </c>
      <c r="AE221" s="89">
        <f>STDEVP(INDEX($E$3:$E$1000,$Y221-DATA!$I$1+1):$E221)</f>
        <v>0.38708253498280254</v>
      </c>
      <c r="AF221" s="89">
        <f>AD221-MACD!$AB$5*AE221</f>
        <v>30.67316826336773</v>
      </c>
      <c r="AG221" s="89">
        <f>AD221+MACD!$AB$5*AE221</f>
        <v>32.221498403298945</v>
      </c>
      <c r="AH221" s="46"/>
      <c r="AI221" s="44"/>
      <c r="AJ221" s="46"/>
      <c r="AK221" s="46"/>
      <c r="AL221" s="46"/>
      <c r="AM221" s="46"/>
      <c r="AN221" s="46"/>
    </row>
    <row r="222" spans="1:40" ht="12.75">
      <c r="A222" s="16">
        <f>DATA!C228</f>
        <v>36694</v>
      </c>
      <c r="B222" s="53">
        <f>DATA!D228</f>
        <v>32.34</v>
      </c>
      <c r="C222" s="53">
        <f>DATA!E228</f>
        <v>32.69</v>
      </c>
      <c r="D222" s="53">
        <f>DATA!F228</f>
        <v>32.23</v>
      </c>
      <c r="E222" s="53">
        <f>DATA!G228</f>
        <v>32.58</v>
      </c>
      <c r="F222" s="55">
        <f>DATA!H228</f>
        <v>60311300</v>
      </c>
      <c r="G222" s="19">
        <f t="shared" si="36"/>
        <v>31.462342817687468</v>
      </c>
      <c r="H222" s="19">
        <f t="shared" si="37"/>
        <v>1</v>
      </c>
      <c r="I222" s="18">
        <f t="shared" si="42"/>
        <v>31.462342817687468</v>
      </c>
      <c r="J222" s="18"/>
      <c r="K222" s="19">
        <f t="shared" si="38"/>
        <v>31.12144190927317</v>
      </c>
      <c r="L222" s="19">
        <f t="shared" si="39"/>
        <v>1</v>
      </c>
      <c r="M222" s="18">
        <f t="shared" si="43"/>
        <v>31.12144190927317</v>
      </c>
      <c r="N222" s="85">
        <f t="shared" si="40"/>
        <v>36694</v>
      </c>
      <c r="O222" s="20">
        <f t="shared" si="41"/>
        <v>0.340900908414298</v>
      </c>
      <c r="P222" s="29"/>
      <c r="Q222" s="43"/>
      <c r="R222" s="44"/>
      <c r="S222" s="45"/>
      <c r="W222" s="44"/>
      <c r="X222" s="43"/>
      <c r="Y222" s="31">
        <f t="shared" si="44"/>
        <v>220</v>
      </c>
      <c r="Z222" s="46"/>
      <c r="AA222" s="46"/>
      <c r="AB222" s="46"/>
      <c r="AC222" s="46"/>
      <c r="AD222" s="89">
        <f>AVERAGE(INDEX($E$3:$E$1000,$Y222-DATA!$I$1+1):$E222)</f>
        <v>31.533333333333335</v>
      </c>
      <c r="AE222" s="89">
        <f>STDEVP(INDEX($E$3:$E$1000,$Y222-DATA!$I$1+1):$E222)</f>
        <v>0.47572634524002927</v>
      </c>
      <c r="AF222" s="89">
        <f>AD222-MACD!$AB$5*AE222</f>
        <v>30.581880642853278</v>
      </c>
      <c r="AG222" s="89">
        <f>AD222+MACD!$AB$5*AE222</f>
        <v>32.48478602381339</v>
      </c>
      <c r="AH222" s="46"/>
      <c r="AI222" s="44"/>
      <c r="AJ222" s="46"/>
      <c r="AK222" s="46"/>
      <c r="AL222" s="46"/>
      <c r="AM222" s="46"/>
      <c r="AN222" s="46"/>
    </row>
    <row r="223" spans="1:40" ht="12.75">
      <c r="A223" s="16">
        <f>DATA!C229</f>
        <v>36697</v>
      </c>
      <c r="B223" s="53">
        <f>DATA!D229</f>
        <v>32.58</v>
      </c>
      <c r="C223" s="53">
        <f>DATA!E229</f>
        <v>32.79</v>
      </c>
      <c r="D223" s="53">
        <f>DATA!F229</f>
        <v>32.47</v>
      </c>
      <c r="E223" s="53">
        <f>DATA!G229</f>
        <v>32.6</v>
      </c>
      <c r="F223" s="55">
        <f>DATA!H229</f>
        <v>22476000</v>
      </c>
      <c r="G223" s="19">
        <f t="shared" si="36"/>
        <v>31.570691120764852</v>
      </c>
      <c r="H223" s="19">
        <f t="shared" si="37"/>
        <v>1</v>
      </c>
      <c r="I223" s="18">
        <f t="shared" si="42"/>
        <v>31.570691120764852</v>
      </c>
      <c r="J223" s="18"/>
      <c r="K223" s="19">
        <f t="shared" si="38"/>
        <v>31.179424579497752</v>
      </c>
      <c r="L223" s="19">
        <f t="shared" si="39"/>
        <v>1</v>
      </c>
      <c r="M223" s="18">
        <f t="shared" si="43"/>
        <v>31.179424579497752</v>
      </c>
      <c r="N223" s="85">
        <f t="shared" si="40"/>
        <v>36697</v>
      </c>
      <c r="O223" s="20">
        <f t="shared" si="41"/>
        <v>0.39126654126710037</v>
      </c>
      <c r="P223" s="29"/>
      <c r="Q223" s="43"/>
      <c r="R223" s="44"/>
      <c r="S223" s="45"/>
      <c r="W223" s="44"/>
      <c r="X223" s="43"/>
      <c r="Y223" s="31">
        <f t="shared" si="44"/>
        <v>221</v>
      </c>
      <c r="Z223" s="46"/>
      <c r="AA223" s="46"/>
      <c r="AB223" s="46"/>
      <c r="AC223" s="46"/>
      <c r="AD223" s="89">
        <f>AVERAGE(INDEX($E$3:$E$1000,$Y223-DATA!$I$1+1):$E223)</f>
        <v>31.622666666666667</v>
      </c>
      <c r="AE223" s="89">
        <f>STDEVP(INDEX($E$3:$E$1000,$Y223-DATA!$I$1+1):$E223)</f>
        <v>0.5377789715320146</v>
      </c>
      <c r="AF223" s="89">
        <f>AD223-MACD!$AB$5*AE223</f>
        <v>30.547108723602637</v>
      </c>
      <c r="AG223" s="89">
        <f>AD223+MACD!$AB$5*AE223</f>
        <v>32.698224609730694</v>
      </c>
      <c r="AH223" s="46"/>
      <c r="AI223" s="44"/>
      <c r="AJ223" s="46"/>
      <c r="AK223" s="46"/>
      <c r="AL223" s="46"/>
      <c r="AM223" s="46"/>
      <c r="AN223" s="46"/>
    </row>
    <row r="224" spans="1:40" ht="12.75">
      <c r="A224" s="16">
        <f>DATA!C230</f>
        <v>36698</v>
      </c>
      <c r="B224" s="53">
        <f>DATA!D230</f>
        <v>32.5</v>
      </c>
      <c r="C224" s="53">
        <f>DATA!E230</f>
        <v>32.97</v>
      </c>
      <c r="D224" s="53">
        <f>DATA!F230</f>
        <v>32.5</v>
      </c>
      <c r="E224" s="53">
        <f>DATA!G230</f>
        <v>32.85</v>
      </c>
      <c r="F224" s="55">
        <f>DATA!H230</f>
        <v>24245300</v>
      </c>
      <c r="G224" s="19">
        <f t="shared" si="36"/>
        <v>31.69253006164439</v>
      </c>
      <c r="H224" s="19">
        <f t="shared" si="37"/>
        <v>1</v>
      </c>
      <c r="I224" s="18">
        <f t="shared" si="42"/>
        <v>31.69253006164439</v>
      </c>
      <c r="J224" s="18"/>
      <c r="K224" s="19">
        <f t="shared" si="38"/>
        <v>31.24493734108608</v>
      </c>
      <c r="L224" s="19">
        <f t="shared" si="39"/>
        <v>1</v>
      </c>
      <c r="M224" s="18">
        <f t="shared" si="43"/>
        <v>31.24493734108608</v>
      </c>
      <c r="N224" s="85">
        <f t="shared" si="40"/>
        <v>36698</v>
      </c>
      <c r="O224" s="20">
        <f t="shared" si="41"/>
        <v>0.4475927205583119</v>
      </c>
      <c r="P224" s="29"/>
      <c r="Q224" s="43"/>
      <c r="R224" s="44"/>
      <c r="S224" s="45"/>
      <c r="W224" s="44"/>
      <c r="X224" s="43"/>
      <c r="Y224" s="31">
        <f t="shared" si="44"/>
        <v>222</v>
      </c>
      <c r="Z224" s="46"/>
      <c r="AA224" s="46"/>
      <c r="AB224" s="46"/>
      <c r="AC224" s="46"/>
      <c r="AD224" s="89">
        <f>AVERAGE(INDEX($E$3:$E$1000,$Y224-DATA!$I$1+1):$E224)</f>
        <v>31.738000000000007</v>
      </c>
      <c r="AE224" s="89">
        <f>STDEVP(INDEX($E$3:$E$1000,$Y224-DATA!$I$1+1):$E224)</f>
        <v>0.5995687338964181</v>
      </c>
      <c r="AF224" s="89">
        <f>AD224-MACD!$AB$5*AE224</f>
        <v>30.53886253220717</v>
      </c>
      <c r="AG224" s="89">
        <f>AD224+MACD!$AB$5*AE224</f>
        <v>32.937137467792844</v>
      </c>
      <c r="AH224" s="46"/>
      <c r="AI224" s="44"/>
      <c r="AJ224" s="46"/>
      <c r="AK224" s="46"/>
      <c r="AL224" s="46"/>
      <c r="AM224" s="46"/>
      <c r="AN224" s="46"/>
    </row>
    <row r="225" spans="1:40" ht="12.75">
      <c r="A225" s="16">
        <f>DATA!C231</f>
        <v>36699</v>
      </c>
      <c r="B225" s="53">
        <f>DATA!D231</f>
        <v>32.86</v>
      </c>
      <c r="C225" s="53">
        <f>DATA!E231</f>
        <v>33.49</v>
      </c>
      <c r="D225" s="53">
        <f>DATA!F231</f>
        <v>32.73</v>
      </c>
      <c r="E225" s="53">
        <f>DATA!G231</f>
        <v>33.42</v>
      </c>
      <c r="F225" s="55">
        <f>DATA!H231</f>
        <v>34333800</v>
      </c>
      <c r="G225" s="19">
        <f t="shared" si="36"/>
        <v>31.857051008154446</v>
      </c>
      <c r="H225" s="19">
        <f t="shared" si="37"/>
        <v>1</v>
      </c>
      <c r="I225" s="18">
        <f t="shared" si="42"/>
        <v>31.857051008154446</v>
      </c>
      <c r="J225" s="18"/>
      <c r="K225" s="19">
        <f t="shared" si="38"/>
        <v>31.330233915945445</v>
      </c>
      <c r="L225" s="19">
        <f t="shared" si="39"/>
        <v>1</v>
      </c>
      <c r="M225" s="18">
        <f t="shared" si="43"/>
        <v>31.330233915945445</v>
      </c>
      <c r="N225" s="85">
        <f t="shared" si="40"/>
        <v>36699</v>
      </c>
      <c r="O225" s="20">
        <f t="shared" si="41"/>
        <v>0.5268170922090007</v>
      </c>
      <c r="P225" s="29"/>
      <c r="Q225" s="43"/>
      <c r="R225" s="44"/>
      <c r="S225" s="45"/>
      <c r="W225" s="44"/>
      <c r="X225" s="43"/>
      <c r="Y225" s="31">
        <f t="shared" si="44"/>
        <v>223</v>
      </c>
      <c r="Z225" s="46"/>
      <c r="AA225" s="46"/>
      <c r="AB225" s="46"/>
      <c r="AC225" s="46"/>
      <c r="AD225" s="89">
        <f>AVERAGE(INDEX($E$3:$E$1000,$Y225-DATA!$I$1+1):$E225)</f>
        <v>31.89666666666667</v>
      </c>
      <c r="AE225" s="89">
        <f>STDEVP(INDEX($E$3:$E$1000,$Y225-DATA!$I$1+1):$E225)</f>
        <v>0.7003110420056433</v>
      </c>
      <c r="AF225" s="89">
        <f>AD225-MACD!$AB$5*AE225</f>
        <v>30.496044582655383</v>
      </c>
      <c r="AG225" s="89">
        <f>AD225+MACD!$AB$5*AE225</f>
        <v>33.29728875067796</v>
      </c>
      <c r="AH225" s="46"/>
      <c r="AI225" s="44"/>
      <c r="AJ225" s="46"/>
      <c r="AK225" s="46"/>
      <c r="AL225" s="46"/>
      <c r="AM225" s="46"/>
      <c r="AN225" s="46"/>
    </row>
    <row r="226" spans="1:40" ht="12.75">
      <c r="A226" s="16">
        <f>DATA!C232</f>
        <v>36700</v>
      </c>
      <c r="B226" s="53">
        <f>DATA!D232</f>
        <v>33.22</v>
      </c>
      <c r="C226" s="53">
        <f>DATA!E232</f>
        <v>33.28</v>
      </c>
      <c r="D226" s="53">
        <f>DATA!F232</f>
        <v>33.04</v>
      </c>
      <c r="E226" s="53">
        <f>DATA!G232</f>
        <v>33.27</v>
      </c>
      <c r="F226" s="55">
        <f>DATA!H232</f>
        <v>34239800</v>
      </c>
      <c r="G226" s="19">
        <f t="shared" si="36"/>
        <v>31.991617578806405</v>
      </c>
      <c r="H226" s="19">
        <f t="shared" si="37"/>
        <v>1</v>
      </c>
      <c r="I226" s="18">
        <f t="shared" si="42"/>
        <v>31.991617578806405</v>
      </c>
      <c r="J226" s="18"/>
      <c r="K226" s="19">
        <f t="shared" si="38"/>
        <v>31.406303174143662</v>
      </c>
      <c r="L226" s="19">
        <f t="shared" si="39"/>
        <v>1</v>
      </c>
      <c r="M226" s="18">
        <f t="shared" si="43"/>
        <v>31.406303174143662</v>
      </c>
      <c r="N226" s="85">
        <f t="shared" si="40"/>
        <v>36700</v>
      </c>
      <c r="O226" s="20">
        <f t="shared" si="41"/>
        <v>0.5853144046627428</v>
      </c>
      <c r="P226" s="29"/>
      <c r="Q226" s="43"/>
      <c r="R226" s="44"/>
      <c r="S226" s="45"/>
      <c r="W226" s="44"/>
      <c r="X226" s="43"/>
      <c r="Y226" s="31">
        <f t="shared" si="44"/>
        <v>224</v>
      </c>
      <c r="Z226" s="46"/>
      <c r="AA226" s="46"/>
      <c r="AB226" s="46"/>
      <c r="AC226" s="46"/>
      <c r="AD226" s="89">
        <f>AVERAGE(INDEX($E$3:$E$1000,$Y226-DATA!$I$1+1):$E226)</f>
        <v>32.041333333333334</v>
      </c>
      <c r="AE226" s="89">
        <f>STDEVP(INDEX($E$3:$E$1000,$Y226-DATA!$I$1+1):$E226)</f>
        <v>0.7435936763818655</v>
      </c>
      <c r="AF226" s="89">
        <f>AD226-MACD!$AB$5*AE226</f>
        <v>30.554145980569604</v>
      </c>
      <c r="AG226" s="89">
        <f>AD226+MACD!$AB$5*AE226</f>
        <v>33.52852068609707</v>
      </c>
      <c r="AH226" s="46"/>
      <c r="AI226" s="44"/>
      <c r="AJ226" s="46"/>
      <c r="AK226" s="46"/>
      <c r="AL226" s="46"/>
      <c r="AM226" s="46"/>
      <c r="AN226" s="46"/>
    </row>
    <row r="227" spans="1:40" ht="12.75">
      <c r="A227" s="16">
        <f>DATA!C233</f>
        <v>36701</v>
      </c>
      <c r="B227" s="53">
        <f>DATA!D233</f>
        <v>33.2</v>
      </c>
      <c r="C227" s="53">
        <f>DATA!E233</f>
        <v>33.28</v>
      </c>
      <c r="D227" s="53">
        <f>DATA!F233</f>
        <v>32.18</v>
      </c>
      <c r="E227" s="53">
        <f>DATA!G233</f>
        <v>32.18</v>
      </c>
      <c r="F227" s="55">
        <f>DATA!H233</f>
        <v>80277000</v>
      </c>
      <c r="G227" s="19">
        <f t="shared" si="36"/>
        <v>32.00955876177722</v>
      </c>
      <c r="H227" s="19">
        <f t="shared" si="37"/>
        <v>1</v>
      </c>
      <c r="I227" s="18">
        <f t="shared" si="42"/>
        <v>32.00955876177722</v>
      </c>
      <c r="J227" s="18"/>
      <c r="K227" s="19">
        <f t="shared" si="38"/>
        <v>31.43664422613803</v>
      </c>
      <c r="L227" s="19">
        <f t="shared" si="39"/>
        <v>1</v>
      </c>
      <c r="M227" s="18">
        <f t="shared" si="43"/>
        <v>31.43664422613803</v>
      </c>
      <c r="N227" s="85">
        <f t="shared" si="40"/>
        <v>36701</v>
      </c>
      <c r="O227" s="20">
        <f t="shared" si="41"/>
        <v>0.5729145356391925</v>
      </c>
      <c r="P227" s="29"/>
      <c r="Q227" s="43"/>
      <c r="R227" s="44"/>
      <c r="S227" s="45"/>
      <c r="W227" s="44"/>
      <c r="X227" s="43"/>
      <c r="Y227" s="31">
        <f t="shared" si="44"/>
        <v>225</v>
      </c>
      <c r="Z227" s="46"/>
      <c r="AA227" s="46"/>
      <c r="AB227" s="46"/>
      <c r="AC227" s="46"/>
      <c r="AD227" s="89">
        <f>AVERAGE(INDEX($E$3:$E$1000,$Y227-DATA!$I$1+1):$E227)</f>
        <v>32.120000000000005</v>
      </c>
      <c r="AE227" s="89">
        <f>STDEVP(INDEX($E$3:$E$1000,$Y227-DATA!$I$1+1):$E227)</f>
        <v>0.6897342483398816</v>
      </c>
      <c r="AF227" s="89">
        <f>AD227-MACD!$AB$5*AE227</f>
        <v>30.74053150332024</v>
      </c>
      <c r="AG227" s="89">
        <f>AD227+MACD!$AB$5*AE227</f>
        <v>33.49946849667977</v>
      </c>
      <c r="AH227" s="46"/>
      <c r="AI227" s="44"/>
      <c r="AJ227" s="46"/>
      <c r="AK227" s="46"/>
      <c r="AL227" s="46"/>
      <c r="AM227" s="46"/>
      <c r="AN227" s="46"/>
    </row>
    <row r="228" spans="1:40" ht="12.75">
      <c r="A228" s="16">
        <f>DATA!C234</f>
        <v>36704</v>
      </c>
      <c r="B228" s="53">
        <f>DATA!D234</f>
        <v>32.8</v>
      </c>
      <c r="C228" s="53">
        <f>DATA!E234</f>
        <v>32.83</v>
      </c>
      <c r="D228" s="53">
        <f>DATA!F234</f>
        <v>32.11</v>
      </c>
      <c r="E228" s="53">
        <f>DATA!G234</f>
        <v>32.31</v>
      </c>
      <c r="F228" s="55">
        <f>DATA!H234</f>
        <v>36057300</v>
      </c>
      <c r="G228" s="19">
        <f t="shared" si="36"/>
        <v>32.03817221303653</v>
      </c>
      <c r="H228" s="19">
        <f t="shared" si="37"/>
        <v>1</v>
      </c>
      <c r="I228" s="18">
        <f t="shared" si="42"/>
        <v>32.03817221303653</v>
      </c>
      <c r="J228" s="18"/>
      <c r="K228" s="19">
        <f t="shared" si="38"/>
        <v>31.47089347217183</v>
      </c>
      <c r="L228" s="19">
        <f t="shared" si="39"/>
        <v>1</v>
      </c>
      <c r="M228" s="18">
        <f t="shared" si="43"/>
        <v>31.47089347217183</v>
      </c>
      <c r="N228" s="85">
        <f t="shared" si="40"/>
        <v>36704</v>
      </c>
      <c r="O228" s="20">
        <f t="shared" si="41"/>
        <v>0.5672787408647011</v>
      </c>
      <c r="P228" s="29"/>
      <c r="Q228" s="43"/>
      <c r="R228" s="44"/>
      <c r="S228" s="45"/>
      <c r="W228" s="44"/>
      <c r="X228" s="43"/>
      <c r="Y228" s="31">
        <f t="shared" si="44"/>
        <v>226</v>
      </c>
      <c r="Z228" s="46"/>
      <c r="AA228" s="46"/>
      <c r="AB228" s="46"/>
      <c r="AC228" s="46"/>
      <c r="AD228" s="89">
        <f>AVERAGE(INDEX($E$3:$E$1000,$Y228-DATA!$I$1+1):$E228)</f>
        <v>32.192</v>
      </c>
      <c r="AE228" s="89">
        <f>STDEVP(INDEX($E$3:$E$1000,$Y228-DATA!$I$1+1):$E228)</f>
        <v>0.6481892727691915</v>
      </c>
      <c r="AF228" s="89">
        <f>AD228-MACD!$AB$5*AE228</f>
        <v>30.89562145446162</v>
      </c>
      <c r="AG228" s="89">
        <f>AD228+MACD!$AB$5*AE228</f>
        <v>33.48837854553838</v>
      </c>
      <c r="AH228" s="46"/>
      <c r="AI228" s="44"/>
      <c r="AJ228" s="46"/>
      <c r="AK228" s="46"/>
      <c r="AL228" s="46"/>
      <c r="AM228" s="46"/>
      <c r="AN228" s="46"/>
    </row>
    <row r="229" spans="1:40" ht="12.75">
      <c r="A229" s="16">
        <f>DATA!C235</f>
        <v>36705</v>
      </c>
      <c r="B229" s="53">
        <f>DATA!D235</f>
        <v>32.34</v>
      </c>
      <c r="C229" s="53">
        <f>DATA!E235</f>
        <v>32.47</v>
      </c>
      <c r="D229" s="53">
        <f>DATA!F235</f>
        <v>32.32</v>
      </c>
      <c r="E229" s="53">
        <f>DATA!G235</f>
        <v>32.33</v>
      </c>
      <c r="F229" s="55">
        <f>DATA!H235</f>
        <v>20307200</v>
      </c>
      <c r="G229" s="19">
        <f t="shared" si="36"/>
        <v>32.06596533560448</v>
      </c>
      <c r="H229" s="19">
        <f t="shared" si="37"/>
        <v>1</v>
      </c>
      <c r="I229" s="18">
        <f t="shared" si="42"/>
        <v>32.06596533560448</v>
      </c>
      <c r="J229" s="18"/>
      <c r="K229" s="19">
        <f t="shared" si="38"/>
        <v>31.504583924243523</v>
      </c>
      <c r="L229" s="19">
        <f t="shared" si="39"/>
        <v>1</v>
      </c>
      <c r="M229" s="18">
        <f t="shared" si="43"/>
        <v>31.504583924243523</v>
      </c>
      <c r="N229" s="85">
        <f t="shared" si="40"/>
        <v>36705</v>
      </c>
      <c r="O229" s="20">
        <f t="shared" si="41"/>
        <v>0.5613814113609585</v>
      </c>
      <c r="P229" s="29"/>
      <c r="Q229" s="43"/>
      <c r="R229" s="44"/>
      <c r="S229" s="45"/>
      <c r="W229" s="44"/>
      <c r="X229" s="43"/>
      <c r="Y229" s="31">
        <f t="shared" si="44"/>
        <v>227</v>
      </c>
      <c r="Z229" s="46"/>
      <c r="AA229" s="46"/>
      <c r="AB229" s="46"/>
      <c r="AC229" s="46"/>
      <c r="AD229" s="89">
        <f>AVERAGE(INDEX($E$3:$E$1000,$Y229-DATA!$I$1+1):$E229)</f>
        <v>32.23533333333334</v>
      </c>
      <c r="AE229" s="89">
        <f>STDEVP(INDEX($E$3:$E$1000,$Y229-DATA!$I$1+1):$E229)</f>
        <v>0.6340858687029612</v>
      </c>
      <c r="AF229" s="89">
        <f>AD229-MACD!$AB$5*AE229</f>
        <v>30.967161595927415</v>
      </c>
      <c r="AG229" s="89">
        <f>AD229+MACD!$AB$5*AE229</f>
        <v>33.50350507073926</v>
      </c>
      <c r="AH229" s="46"/>
      <c r="AI229" s="44"/>
      <c r="AJ229" s="46"/>
      <c r="AK229" s="46"/>
      <c r="AL229" s="46"/>
      <c r="AM229" s="46"/>
      <c r="AN229" s="46"/>
    </row>
    <row r="230" spans="1:40" ht="12.75">
      <c r="A230" s="16">
        <f>DATA!C236</f>
        <v>36706</v>
      </c>
      <c r="B230" s="53">
        <f>DATA!D236</f>
        <v>32.4</v>
      </c>
      <c r="C230" s="53">
        <f>DATA!E236</f>
        <v>32.49</v>
      </c>
      <c r="D230" s="53">
        <f>DATA!F236</f>
        <v>32.08</v>
      </c>
      <c r="E230" s="53">
        <f>DATA!G236</f>
        <v>32.4</v>
      </c>
      <c r="F230" s="55">
        <f>DATA!H236</f>
        <v>27207000</v>
      </c>
      <c r="G230" s="19">
        <f t="shared" si="36"/>
        <v>32.09777816078501</v>
      </c>
      <c r="H230" s="19">
        <f t="shared" si="37"/>
        <v>1</v>
      </c>
      <c r="I230" s="18">
        <f t="shared" si="42"/>
        <v>32.09777816078501</v>
      </c>
      <c r="J230" s="18"/>
      <c r="K230" s="19">
        <f t="shared" si="38"/>
        <v>31.53969828015554</v>
      </c>
      <c r="L230" s="19">
        <f t="shared" si="39"/>
        <v>1</v>
      </c>
      <c r="M230" s="18">
        <f t="shared" si="43"/>
        <v>31.53969828015554</v>
      </c>
      <c r="N230" s="85">
        <f t="shared" si="40"/>
        <v>36706</v>
      </c>
      <c r="O230" s="20">
        <f t="shared" si="41"/>
        <v>0.5580798806294709</v>
      </c>
      <c r="P230" s="29"/>
      <c r="Q230" s="43"/>
      <c r="R230" s="44"/>
      <c r="S230" s="45"/>
      <c r="W230" s="44"/>
      <c r="X230" s="43"/>
      <c r="Y230" s="31">
        <f t="shared" si="44"/>
        <v>228</v>
      </c>
      <c r="Z230" s="46"/>
      <c r="AA230" s="46"/>
      <c r="AB230" s="46"/>
      <c r="AC230" s="46"/>
      <c r="AD230" s="89">
        <f>AVERAGE(INDEX($E$3:$E$1000,$Y230-DATA!$I$1+1):$E230)</f>
        <v>32.297333333333334</v>
      </c>
      <c r="AE230" s="89">
        <f>STDEVP(INDEX($E$3:$E$1000,$Y230-DATA!$I$1+1):$E230)</f>
        <v>0.6008157417676192</v>
      </c>
      <c r="AF230" s="89">
        <f>AD230-MACD!$AB$5*AE230</f>
        <v>31.095701849798097</v>
      </c>
      <c r="AG230" s="89">
        <f>AD230+MACD!$AB$5*AE230</f>
        <v>33.49896481686857</v>
      </c>
      <c r="AH230" s="46"/>
      <c r="AI230" s="44"/>
      <c r="AJ230" s="46"/>
      <c r="AK230" s="46"/>
      <c r="AL230" s="46"/>
      <c r="AM230" s="46"/>
      <c r="AN230" s="46"/>
    </row>
    <row r="231" spans="1:40" ht="12.75">
      <c r="A231" s="16">
        <f>DATA!C237</f>
        <v>36707</v>
      </c>
      <c r="B231" s="53">
        <f>DATA!D237</f>
        <v>32.4</v>
      </c>
      <c r="C231" s="53">
        <f>DATA!E237</f>
        <v>32.45</v>
      </c>
      <c r="D231" s="53">
        <f>DATA!F237</f>
        <v>31.87</v>
      </c>
      <c r="E231" s="53">
        <f>DATA!G237</f>
        <v>32.01</v>
      </c>
      <c r="F231" s="55">
        <f>DATA!H237</f>
        <v>31422500</v>
      </c>
      <c r="G231" s="19">
        <f t="shared" si="36"/>
        <v>32.089418335948345</v>
      </c>
      <c r="H231" s="19">
        <f t="shared" si="37"/>
        <v>1</v>
      </c>
      <c r="I231" s="18">
        <f t="shared" si="42"/>
        <v>32.089418335948345</v>
      </c>
      <c r="J231" s="18"/>
      <c r="K231" s="19">
        <f t="shared" si="38"/>
        <v>31.558141484855323</v>
      </c>
      <c r="L231" s="19">
        <f t="shared" si="39"/>
        <v>1</v>
      </c>
      <c r="M231" s="18">
        <f t="shared" si="43"/>
        <v>31.558141484855323</v>
      </c>
      <c r="N231" s="85">
        <f t="shared" si="40"/>
        <v>36707</v>
      </c>
      <c r="O231" s="20">
        <f t="shared" si="41"/>
        <v>0.5312768510930219</v>
      </c>
      <c r="P231" s="29"/>
      <c r="Q231" s="43"/>
      <c r="R231" s="44"/>
      <c r="S231" s="45"/>
      <c r="W231" s="44"/>
      <c r="X231" s="43"/>
      <c r="Y231" s="31">
        <f t="shared" si="44"/>
        <v>229</v>
      </c>
      <c r="Z231" s="46"/>
      <c r="AA231" s="46"/>
      <c r="AB231" s="46"/>
      <c r="AC231" s="46"/>
      <c r="AD231" s="89">
        <f>AVERAGE(INDEX($E$3:$E$1000,$Y231-DATA!$I$1+1):$E231)</f>
        <v>32.352666666666664</v>
      </c>
      <c r="AE231" s="89">
        <f>STDEVP(INDEX($E$3:$E$1000,$Y231-DATA!$I$1+1):$E231)</f>
        <v>0.5293324937024505</v>
      </c>
      <c r="AF231" s="89">
        <f>AD231-MACD!$AB$5*AE231</f>
        <v>31.294001679261765</v>
      </c>
      <c r="AG231" s="89">
        <f>AD231+MACD!$AB$5*AE231</f>
        <v>33.41133165407157</v>
      </c>
      <c r="AH231" s="46"/>
      <c r="AI231" s="44"/>
      <c r="AJ231" s="46"/>
      <c r="AK231" s="46"/>
      <c r="AL231" s="46"/>
      <c r="AM231" s="46"/>
      <c r="AN231" s="46"/>
    </row>
    <row r="232" spans="1:40" ht="12.75">
      <c r="A232" s="16">
        <f>DATA!C238</f>
        <v>36708</v>
      </c>
      <c r="B232" s="53">
        <f>DATA!D238</f>
        <v>31.95</v>
      </c>
      <c r="C232" s="53">
        <f>DATA!E238</f>
        <v>31.96</v>
      </c>
      <c r="D232" s="53">
        <f>DATA!F238</f>
        <v>31.64</v>
      </c>
      <c r="E232" s="53">
        <f>DATA!G238</f>
        <v>31.67</v>
      </c>
      <c r="F232" s="55">
        <f>DATA!H238</f>
        <v>20217100</v>
      </c>
      <c r="G232" s="19">
        <f t="shared" si="36"/>
        <v>32.049473732524696</v>
      </c>
      <c r="H232" s="19">
        <f t="shared" si="37"/>
        <v>1</v>
      </c>
      <c r="I232" s="18">
        <f t="shared" si="42"/>
        <v>32.049473732524696</v>
      </c>
      <c r="J232" s="18"/>
      <c r="K232" s="19">
        <f t="shared" si="38"/>
        <v>31.56252809329237</v>
      </c>
      <c r="L232" s="19">
        <f t="shared" si="39"/>
        <v>1</v>
      </c>
      <c r="M232" s="18">
        <f t="shared" si="43"/>
        <v>31.56252809329237</v>
      </c>
      <c r="N232" s="85">
        <f t="shared" si="40"/>
        <v>36708</v>
      </c>
      <c r="O232" s="20">
        <f t="shared" si="41"/>
        <v>0.48694563923232437</v>
      </c>
      <c r="P232" s="29"/>
      <c r="Q232" s="43"/>
      <c r="R232" s="44"/>
      <c r="S232" s="45"/>
      <c r="W232" s="44"/>
      <c r="X232" s="43"/>
      <c r="Y232" s="31">
        <f t="shared" si="44"/>
        <v>230</v>
      </c>
      <c r="Z232" s="46"/>
      <c r="AA232" s="46"/>
      <c r="AB232" s="46"/>
      <c r="AC232" s="46"/>
      <c r="AD232" s="89">
        <f>AVERAGE(INDEX($E$3:$E$1000,$Y232-DATA!$I$1+1):$E232)</f>
        <v>32.364666666666665</v>
      </c>
      <c r="AE232" s="89">
        <f>STDEVP(INDEX($E$3:$E$1000,$Y232-DATA!$I$1+1):$E232)</f>
        <v>0.511375487180628</v>
      </c>
      <c r="AF232" s="89">
        <f>AD232-MACD!$AB$5*AE232</f>
        <v>31.34191569230541</v>
      </c>
      <c r="AG232" s="89">
        <f>AD232+MACD!$AB$5*AE232</f>
        <v>33.38741764102792</v>
      </c>
      <c r="AH232" s="46"/>
      <c r="AI232" s="44"/>
      <c r="AJ232" s="46"/>
      <c r="AK232" s="46"/>
      <c r="AL232" s="46"/>
      <c r="AM232" s="46"/>
      <c r="AN232" s="46"/>
    </row>
    <row r="233" spans="1:40" ht="12.75">
      <c r="A233" s="16">
        <f>DATA!C239</f>
        <v>36712</v>
      </c>
      <c r="B233" s="53">
        <f>DATA!D239</f>
        <v>31.6</v>
      </c>
      <c r="C233" s="53">
        <f>DATA!E239</f>
        <v>31.89</v>
      </c>
      <c r="D233" s="53">
        <f>DATA!F239</f>
        <v>31.5</v>
      </c>
      <c r="E233" s="53">
        <f>DATA!G239</f>
        <v>31.83</v>
      </c>
      <c r="F233" s="55">
        <f>DATA!H239</f>
        <v>17426200</v>
      </c>
      <c r="G233" s="19">
        <f t="shared" si="36"/>
        <v>32.02857147228425</v>
      </c>
      <c r="H233" s="19">
        <f t="shared" si="37"/>
        <v>1</v>
      </c>
      <c r="I233" s="18">
        <f t="shared" si="42"/>
        <v>32.02857147228425</v>
      </c>
      <c r="J233" s="18"/>
      <c r="K233" s="19">
        <f t="shared" si="38"/>
        <v>31.573017187673063</v>
      </c>
      <c r="L233" s="19">
        <f t="shared" si="39"/>
        <v>1</v>
      </c>
      <c r="M233" s="18">
        <f t="shared" si="43"/>
        <v>31.573017187673063</v>
      </c>
      <c r="N233" s="85">
        <f t="shared" si="40"/>
        <v>36712</v>
      </c>
      <c r="O233" s="20">
        <f t="shared" si="41"/>
        <v>0.4555542846111855</v>
      </c>
      <c r="P233" s="29"/>
      <c r="Q233" s="43"/>
      <c r="R233" s="44"/>
      <c r="S233" s="45"/>
      <c r="W233" s="44"/>
      <c r="X233" s="43"/>
      <c r="Y233" s="31">
        <f t="shared" si="44"/>
        <v>231</v>
      </c>
      <c r="Z233" s="46"/>
      <c r="AA233" s="46"/>
      <c r="AB233" s="46"/>
      <c r="AC233" s="46"/>
      <c r="AD233" s="89">
        <f>AVERAGE(INDEX($E$3:$E$1000,$Y233-DATA!$I$1+1):$E233)</f>
        <v>32.382</v>
      </c>
      <c r="AE233" s="89">
        <f>STDEVP(INDEX($E$3:$E$1000,$Y233-DATA!$I$1+1):$E233)</f>
        <v>0.4880191253085971</v>
      </c>
      <c r="AF233" s="89">
        <f>AD233-MACD!$AB$5*AE233</f>
        <v>31.405961749382804</v>
      </c>
      <c r="AG233" s="89">
        <f>AD233+MACD!$AB$5*AE233</f>
        <v>33.35803825061719</v>
      </c>
      <c r="AH233" s="46"/>
      <c r="AI233" s="44"/>
      <c r="AJ233" s="46"/>
      <c r="AK233" s="46"/>
      <c r="AL233" s="46"/>
      <c r="AM233" s="46"/>
      <c r="AN233" s="46"/>
    </row>
    <row r="234" spans="1:40" ht="12.75">
      <c r="A234" s="16">
        <f>DATA!C240</f>
        <v>36713</v>
      </c>
      <c r="B234" s="53">
        <f>DATA!D240</f>
        <v>31.73</v>
      </c>
      <c r="C234" s="53">
        <f>DATA!E240</f>
        <v>32.2</v>
      </c>
      <c r="D234" s="53">
        <f>DATA!F240</f>
        <v>31.73</v>
      </c>
      <c r="E234" s="53">
        <f>DATA!G240</f>
        <v>32.02</v>
      </c>
      <c r="F234" s="55">
        <f>DATA!H240</f>
        <v>22072500</v>
      </c>
      <c r="G234" s="19">
        <f t="shared" si="36"/>
        <v>32.02775514159051</v>
      </c>
      <c r="H234" s="19">
        <f t="shared" si="37"/>
        <v>1</v>
      </c>
      <c r="I234" s="18">
        <f t="shared" si="42"/>
        <v>32.02775514159051</v>
      </c>
      <c r="J234" s="18"/>
      <c r="K234" s="19">
        <f t="shared" si="38"/>
        <v>31.590545925411373</v>
      </c>
      <c r="L234" s="19">
        <f t="shared" si="39"/>
        <v>1</v>
      </c>
      <c r="M234" s="18">
        <f t="shared" si="43"/>
        <v>31.590545925411373</v>
      </c>
      <c r="N234" s="85">
        <f t="shared" si="40"/>
        <v>36713</v>
      </c>
      <c r="O234" s="20">
        <f t="shared" si="41"/>
        <v>0.4372092161791379</v>
      </c>
      <c r="P234" s="29"/>
      <c r="Q234" s="43"/>
      <c r="R234" s="44"/>
      <c r="S234" s="45"/>
      <c r="W234" s="44"/>
      <c r="X234" s="43"/>
      <c r="Y234" s="31">
        <f t="shared" si="44"/>
        <v>232</v>
      </c>
      <c r="Z234" s="46"/>
      <c r="AA234" s="46"/>
      <c r="AB234" s="46"/>
      <c r="AC234" s="46"/>
      <c r="AD234" s="89">
        <f>AVERAGE(INDEX($E$3:$E$1000,$Y234-DATA!$I$1+1):$E234)</f>
        <v>32.395999999999994</v>
      </c>
      <c r="AE234" s="89">
        <f>STDEVP(INDEX($E$3:$E$1000,$Y234-DATA!$I$1+1):$E234)</f>
        <v>0.4742263875694446</v>
      </c>
      <c r="AF234" s="89">
        <f>AD234-MACD!$AB$5*AE234</f>
        <v>31.447547224861104</v>
      </c>
      <c r="AG234" s="89">
        <f>AD234+MACD!$AB$5*AE234</f>
        <v>33.34445277513888</v>
      </c>
      <c r="AH234" s="46"/>
      <c r="AI234" s="44"/>
      <c r="AJ234" s="46"/>
      <c r="AK234" s="46"/>
      <c r="AL234" s="46"/>
      <c r="AM234" s="46"/>
      <c r="AN234" s="46"/>
    </row>
    <row r="235" spans="1:40" ht="12.75">
      <c r="A235" s="16">
        <f>DATA!C241</f>
        <v>36714</v>
      </c>
      <c r="B235" s="53">
        <f>DATA!D241</f>
        <v>31.87</v>
      </c>
      <c r="C235" s="53">
        <f>DATA!E241</f>
        <v>32</v>
      </c>
      <c r="D235" s="53">
        <f>DATA!F241</f>
        <v>31.68</v>
      </c>
      <c r="E235" s="53">
        <f>DATA!G241</f>
        <v>31.7</v>
      </c>
      <c r="F235" s="55">
        <f>DATA!H241</f>
        <v>21470000</v>
      </c>
      <c r="G235" s="19">
        <f t="shared" si="36"/>
        <v>31.99654036620094</v>
      </c>
      <c r="H235" s="19">
        <f t="shared" si="37"/>
        <v>1</v>
      </c>
      <c r="I235" s="18">
        <f t="shared" si="42"/>
        <v>31.99654036620094</v>
      </c>
      <c r="J235" s="18"/>
      <c r="K235" s="19">
        <f t="shared" si="38"/>
        <v>31.594838242061908</v>
      </c>
      <c r="L235" s="19">
        <f t="shared" si="39"/>
        <v>1</v>
      </c>
      <c r="M235" s="18">
        <f t="shared" si="43"/>
        <v>31.594838242061908</v>
      </c>
      <c r="N235" s="85">
        <f t="shared" si="40"/>
        <v>36714</v>
      </c>
      <c r="O235" s="20">
        <f t="shared" si="41"/>
        <v>0.4017021241390317</v>
      </c>
      <c r="P235" s="29"/>
      <c r="Q235" s="43"/>
      <c r="R235" s="44"/>
      <c r="S235" s="45"/>
      <c r="W235" s="44"/>
      <c r="X235" s="43"/>
      <c r="Y235" s="31">
        <f t="shared" si="44"/>
        <v>233</v>
      </c>
      <c r="Z235" s="46"/>
      <c r="AA235" s="46"/>
      <c r="AB235" s="46"/>
      <c r="AC235" s="46"/>
      <c r="AD235" s="89">
        <f>AVERAGE(INDEX($E$3:$E$1000,$Y235-DATA!$I$1+1):$E235)</f>
        <v>32.36866666666666</v>
      </c>
      <c r="AE235" s="89">
        <f>STDEVP(INDEX($E$3:$E$1000,$Y235-DATA!$I$1+1):$E235)</f>
        <v>0.5009839207891126</v>
      </c>
      <c r="AF235" s="89">
        <f>AD235-MACD!$AB$5*AE235</f>
        <v>31.366698825088438</v>
      </c>
      <c r="AG235" s="89">
        <f>AD235+MACD!$AB$5*AE235</f>
        <v>33.37063450824489</v>
      </c>
      <c r="AH235" s="46"/>
      <c r="AI235" s="44"/>
      <c r="AJ235" s="46"/>
      <c r="AK235" s="46"/>
      <c r="AL235" s="46"/>
      <c r="AM235" s="46"/>
      <c r="AN235" s="46"/>
    </row>
    <row r="236" spans="1:40" ht="12.75">
      <c r="A236" s="16">
        <f>DATA!C242</f>
        <v>36715</v>
      </c>
      <c r="B236" s="53">
        <f>DATA!D242</f>
        <v>32.05</v>
      </c>
      <c r="C236" s="53">
        <f>DATA!E242</f>
        <v>32.25</v>
      </c>
      <c r="D236" s="53">
        <f>DATA!F242</f>
        <v>31.92</v>
      </c>
      <c r="E236" s="53">
        <f>DATA!G242</f>
        <v>32.17</v>
      </c>
      <c r="F236" s="55">
        <f>DATA!H242</f>
        <v>25224300</v>
      </c>
      <c r="G236" s="19">
        <f t="shared" si="36"/>
        <v>32.01306033132466</v>
      </c>
      <c r="H236" s="19">
        <f t="shared" si="37"/>
        <v>1</v>
      </c>
      <c r="I236" s="18">
        <f t="shared" si="42"/>
        <v>32.01306033132466</v>
      </c>
      <c r="J236" s="18"/>
      <c r="K236" s="19">
        <f t="shared" si="38"/>
        <v>31.617393605118306</v>
      </c>
      <c r="L236" s="19">
        <f t="shared" si="39"/>
        <v>1</v>
      </c>
      <c r="M236" s="18">
        <f t="shared" si="43"/>
        <v>31.617393605118306</v>
      </c>
      <c r="N236" s="85">
        <f t="shared" si="40"/>
        <v>36715</v>
      </c>
      <c r="O236" s="20">
        <f t="shared" si="41"/>
        <v>0.395666726206354</v>
      </c>
      <c r="P236" s="29"/>
      <c r="Q236" s="43"/>
      <c r="R236" s="44"/>
      <c r="S236" s="45"/>
      <c r="W236" s="44"/>
      <c r="X236" s="43"/>
      <c r="Y236" s="31">
        <f t="shared" si="44"/>
        <v>234</v>
      </c>
      <c r="Z236" s="46"/>
      <c r="AA236" s="46"/>
      <c r="AB236" s="46"/>
      <c r="AC236" s="46"/>
      <c r="AD236" s="89">
        <f>AVERAGE(INDEX($E$3:$E$1000,$Y236-DATA!$I$1+1):$E236)</f>
        <v>32.356</v>
      </c>
      <c r="AE236" s="89">
        <f>STDEVP(INDEX($E$3:$E$1000,$Y236-DATA!$I$1+1):$E236)</f>
        <v>0.5034388410391147</v>
      </c>
      <c r="AF236" s="89">
        <f>AD236-MACD!$AB$5*AE236</f>
        <v>31.349122317921772</v>
      </c>
      <c r="AG236" s="89">
        <f>AD236+MACD!$AB$5*AE236</f>
        <v>33.36287768207823</v>
      </c>
      <c r="AH236" s="46"/>
      <c r="AI236" s="44"/>
      <c r="AJ236" s="46"/>
      <c r="AK236" s="46"/>
      <c r="AL236" s="46"/>
      <c r="AM236" s="46"/>
      <c r="AN236" s="46"/>
    </row>
    <row r="237" spans="1:40" ht="12.75">
      <c r="A237" s="16">
        <f>DATA!C243</f>
        <v>36718</v>
      </c>
      <c r="B237" s="53">
        <f>DATA!D243</f>
        <v>32.22</v>
      </c>
      <c r="C237" s="53">
        <f>DATA!E243</f>
        <v>32.65</v>
      </c>
      <c r="D237" s="53">
        <f>DATA!F243</f>
        <v>32.01</v>
      </c>
      <c r="E237" s="53">
        <f>DATA!G243</f>
        <v>32.6</v>
      </c>
      <c r="F237" s="55">
        <f>DATA!H243</f>
        <v>19183600</v>
      </c>
      <c r="G237" s="19">
        <f t="shared" si="36"/>
        <v>32.068959347388976</v>
      </c>
      <c r="H237" s="19">
        <f t="shared" si="37"/>
        <v>1</v>
      </c>
      <c r="I237" s="18">
        <f t="shared" si="42"/>
        <v>32.068959347388976</v>
      </c>
      <c r="J237" s="18"/>
      <c r="K237" s="19">
        <f t="shared" si="38"/>
        <v>31.655927189231313</v>
      </c>
      <c r="L237" s="19">
        <f t="shared" si="39"/>
        <v>1</v>
      </c>
      <c r="M237" s="18">
        <f t="shared" si="43"/>
        <v>31.655927189231313</v>
      </c>
      <c r="N237" s="85">
        <f t="shared" si="40"/>
        <v>36718</v>
      </c>
      <c r="O237" s="20">
        <f t="shared" si="41"/>
        <v>0.41303215815766237</v>
      </c>
      <c r="P237" s="29"/>
      <c r="Q237" s="43"/>
      <c r="R237" s="44"/>
      <c r="S237" s="45"/>
      <c r="W237" s="44"/>
      <c r="X237" s="43"/>
      <c r="Y237" s="31">
        <f t="shared" si="44"/>
        <v>235</v>
      </c>
      <c r="Z237" s="46"/>
      <c r="AA237" s="46"/>
      <c r="AB237" s="46"/>
      <c r="AC237" s="46"/>
      <c r="AD237" s="89">
        <f>AVERAGE(INDEX($E$3:$E$1000,$Y237-DATA!$I$1+1):$E237)</f>
        <v>32.35733333333334</v>
      </c>
      <c r="AE237" s="89">
        <f>STDEVP(INDEX($E$3:$E$1000,$Y237-DATA!$I$1+1):$E237)</f>
        <v>0.5040564342301689</v>
      </c>
      <c r="AF237" s="89">
        <f>AD237-MACD!$AB$5*AE237</f>
        <v>31.349220464873</v>
      </c>
      <c r="AG237" s="89">
        <f>AD237+MACD!$AB$5*AE237</f>
        <v>33.365446201793674</v>
      </c>
      <c r="AH237" s="46"/>
      <c r="AI237" s="44"/>
      <c r="AJ237" s="46"/>
      <c r="AK237" s="46"/>
      <c r="AL237" s="46"/>
      <c r="AM237" s="46"/>
      <c r="AN237" s="46"/>
    </row>
    <row r="238" spans="1:40" ht="12.75">
      <c r="A238" s="16">
        <f>DATA!C244</f>
        <v>36719</v>
      </c>
      <c r="B238" s="53">
        <f>DATA!D244</f>
        <v>32.73</v>
      </c>
      <c r="C238" s="53">
        <f>DATA!E244</f>
        <v>32.89</v>
      </c>
      <c r="D238" s="53">
        <f>DATA!F244</f>
        <v>32.65</v>
      </c>
      <c r="E238" s="53">
        <f>DATA!G244</f>
        <v>32.84</v>
      </c>
      <c r="F238" s="55">
        <f>DATA!H244</f>
        <v>22947500</v>
      </c>
      <c r="G238" s="19">
        <f t="shared" si="36"/>
        <v>32.142391790494784</v>
      </c>
      <c r="H238" s="19">
        <f t="shared" si="37"/>
        <v>1</v>
      </c>
      <c r="I238" s="18">
        <f t="shared" si="42"/>
        <v>32.142391790494784</v>
      </c>
      <c r="J238" s="18"/>
      <c r="K238" s="19">
        <f t="shared" si="38"/>
        <v>31.702361417104594</v>
      </c>
      <c r="L238" s="19">
        <f t="shared" si="39"/>
        <v>1</v>
      </c>
      <c r="M238" s="18">
        <f t="shared" si="43"/>
        <v>31.702361417104594</v>
      </c>
      <c r="N238" s="85">
        <f t="shared" si="40"/>
        <v>36719</v>
      </c>
      <c r="O238" s="20">
        <f t="shared" si="41"/>
        <v>0.44003037339019</v>
      </c>
      <c r="P238" s="29"/>
      <c r="Q238" s="43"/>
      <c r="R238" s="44"/>
      <c r="S238" s="45"/>
      <c r="W238" s="44"/>
      <c r="X238" s="43"/>
      <c r="Y238" s="31">
        <f t="shared" si="44"/>
        <v>236</v>
      </c>
      <c r="Z238" s="46"/>
      <c r="AA238" s="46"/>
      <c r="AB238" s="46"/>
      <c r="AC238" s="46"/>
      <c r="AD238" s="89">
        <f>AVERAGE(INDEX($E$3:$E$1000,$Y238-DATA!$I$1+1):$E238)</f>
        <v>32.373333333333335</v>
      </c>
      <c r="AE238" s="89">
        <f>STDEVP(INDEX($E$3:$E$1000,$Y238-DATA!$I$1+1):$E238)</f>
        <v>0.515191442302857</v>
      </c>
      <c r="AF238" s="89">
        <f>AD238-MACD!$AB$5*AE238</f>
        <v>31.34295044872762</v>
      </c>
      <c r="AG238" s="89">
        <f>AD238+MACD!$AB$5*AE238</f>
        <v>33.40371621793905</v>
      </c>
      <c r="AH238" s="46"/>
      <c r="AI238" s="44"/>
      <c r="AJ238" s="46"/>
      <c r="AK238" s="46"/>
      <c r="AL238" s="46"/>
      <c r="AM238" s="46"/>
      <c r="AN238" s="46"/>
    </row>
    <row r="239" spans="1:40" ht="12.75">
      <c r="A239" s="16">
        <f>DATA!C245</f>
        <v>36720</v>
      </c>
      <c r="B239" s="53">
        <f>DATA!D245</f>
        <v>32.8</v>
      </c>
      <c r="C239" s="53">
        <f>DATA!E245</f>
        <v>33.24</v>
      </c>
      <c r="D239" s="53">
        <f>DATA!F245</f>
        <v>32.73</v>
      </c>
      <c r="E239" s="53">
        <f>DATA!G245</f>
        <v>33.13</v>
      </c>
      <c r="F239" s="55">
        <f>DATA!H245</f>
        <v>32994900</v>
      </c>
      <c r="G239" s="19">
        <f t="shared" si="36"/>
        <v>32.23644971520957</v>
      </c>
      <c r="H239" s="19">
        <f t="shared" si="37"/>
        <v>1</v>
      </c>
      <c r="I239" s="18">
        <f t="shared" si="42"/>
        <v>32.23644971520957</v>
      </c>
      <c r="J239" s="18"/>
      <c r="K239" s="19">
        <f t="shared" si="38"/>
        <v>31.758347243884806</v>
      </c>
      <c r="L239" s="19">
        <f t="shared" si="39"/>
        <v>1</v>
      </c>
      <c r="M239" s="18">
        <f t="shared" si="43"/>
        <v>31.758347243884806</v>
      </c>
      <c r="N239" s="85">
        <f t="shared" si="40"/>
        <v>36720</v>
      </c>
      <c r="O239" s="20">
        <f t="shared" si="41"/>
        <v>0.47810247132476036</v>
      </c>
      <c r="P239" s="29"/>
      <c r="Q239" s="43"/>
      <c r="R239" s="44"/>
      <c r="S239" s="45"/>
      <c r="W239" s="44"/>
      <c r="X239" s="43"/>
      <c r="Y239" s="31">
        <f t="shared" si="44"/>
        <v>237</v>
      </c>
      <c r="Z239" s="46"/>
      <c r="AA239" s="46"/>
      <c r="AB239" s="46"/>
      <c r="AC239" s="46"/>
      <c r="AD239" s="89">
        <f>AVERAGE(INDEX($E$3:$E$1000,$Y239-DATA!$I$1+1):$E239)</f>
        <v>32.392</v>
      </c>
      <c r="AE239" s="89">
        <f>STDEVP(INDEX($E$3:$E$1000,$Y239-DATA!$I$1+1):$E239)</f>
        <v>0.5367457498667136</v>
      </c>
      <c r="AF239" s="89">
        <f>AD239-MACD!$AB$5*AE239</f>
        <v>31.318508500266574</v>
      </c>
      <c r="AG239" s="89">
        <f>AD239+MACD!$AB$5*AE239</f>
        <v>33.46549149973343</v>
      </c>
      <c r="AH239" s="46"/>
      <c r="AI239" s="44"/>
      <c r="AJ239" s="46"/>
      <c r="AK239" s="46"/>
      <c r="AL239" s="46"/>
      <c r="AM239" s="46"/>
      <c r="AN239" s="46"/>
    </row>
    <row r="240" spans="1:40" ht="12.75">
      <c r="A240" s="16">
        <f>DATA!C246</f>
        <v>36721</v>
      </c>
      <c r="B240" s="53">
        <f>DATA!D246</f>
        <v>33.11</v>
      </c>
      <c r="C240" s="53">
        <f>DATA!E246</f>
        <v>33.53</v>
      </c>
      <c r="D240" s="53">
        <f>DATA!F246</f>
        <v>33</v>
      </c>
      <c r="E240" s="53">
        <f>DATA!G246</f>
        <v>33.37</v>
      </c>
      <c r="F240" s="55">
        <f>DATA!H246</f>
        <v>31380100</v>
      </c>
      <c r="G240" s="19">
        <f t="shared" si="36"/>
        <v>32.344406885189606</v>
      </c>
      <c r="H240" s="19">
        <f t="shared" si="37"/>
        <v>1</v>
      </c>
      <c r="I240" s="18">
        <f t="shared" si="42"/>
        <v>32.344406885189606</v>
      </c>
      <c r="J240" s="18"/>
      <c r="K240" s="19">
        <f t="shared" si="38"/>
        <v>31.82154931275207</v>
      </c>
      <c r="L240" s="19">
        <f t="shared" si="39"/>
        <v>1</v>
      </c>
      <c r="M240" s="18">
        <f t="shared" si="43"/>
        <v>31.82154931275207</v>
      </c>
      <c r="N240" s="85">
        <f t="shared" si="40"/>
        <v>36721</v>
      </c>
      <c r="O240" s="20">
        <f t="shared" si="41"/>
        <v>0.5228575724375375</v>
      </c>
      <c r="P240" s="29"/>
      <c r="Q240" s="43"/>
      <c r="R240" s="44"/>
      <c r="S240" s="45"/>
      <c r="W240" s="44"/>
      <c r="X240" s="43"/>
      <c r="Y240" s="31">
        <f t="shared" si="44"/>
        <v>238</v>
      </c>
      <c r="Z240" s="46"/>
      <c r="AA240" s="46"/>
      <c r="AB240" s="46"/>
      <c r="AC240" s="46"/>
      <c r="AD240" s="89">
        <f>AVERAGE(INDEX($E$3:$E$1000,$Y240-DATA!$I$1+1):$E240)</f>
        <v>32.38866666666667</v>
      </c>
      <c r="AE240" s="89">
        <f>STDEVP(INDEX($E$3:$E$1000,$Y240-DATA!$I$1+1):$E240)</f>
        <v>0.5304698127338533</v>
      </c>
      <c r="AF240" s="89">
        <f>AD240-MACD!$AB$5*AE240</f>
        <v>31.327727041198965</v>
      </c>
      <c r="AG240" s="89">
        <f>AD240+MACD!$AB$5*AE240</f>
        <v>33.449606292134376</v>
      </c>
      <c r="AH240" s="46"/>
      <c r="AI240" s="44"/>
      <c r="AJ240" s="46"/>
      <c r="AK240" s="46"/>
      <c r="AL240" s="46"/>
      <c r="AM240" s="46"/>
      <c r="AN240" s="46"/>
    </row>
    <row r="241" spans="1:40" ht="12.75">
      <c r="A241" s="16">
        <f>DATA!C247</f>
        <v>36722</v>
      </c>
      <c r="B241" s="53">
        <f>DATA!D247</f>
        <v>33.62</v>
      </c>
      <c r="C241" s="53">
        <f>DATA!E247</f>
        <v>33.62</v>
      </c>
      <c r="D241" s="53">
        <f>DATA!F247</f>
        <v>33.05</v>
      </c>
      <c r="E241" s="53">
        <f>DATA!G247</f>
        <v>33.09</v>
      </c>
      <c r="F241" s="55">
        <f>DATA!H247</f>
        <v>25293700</v>
      </c>
      <c r="G241" s="19">
        <f t="shared" si="36"/>
        <v>32.415415753266785</v>
      </c>
      <c r="H241" s="19">
        <f t="shared" si="37"/>
        <v>1</v>
      </c>
      <c r="I241" s="18">
        <f t="shared" si="42"/>
        <v>32.415415753266785</v>
      </c>
      <c r="J241" s="18"/>
      <c r="K241" s="19">
        <f t="shared" si="38"/>
        <v>31.87129247695787</v>
      </c>
      <c r="L241" s="19">
        <f t="shared" si="39"/>
        <v>1</v>
      </c>
      <c r="M241" s="18">
        <f t="shared" si="43"/>
        <v>31.87129247695787</v>
      </c>
      <c r="N241" s="85">
        <f t="shared" si="40"/>
        <v>36722</v>
      </c>
      <c r="O241" s="20">
        <f t="shared" si="41"/>
        <v>0.5441232763089161</v>
      </c>
      <c r="P241" s="29"/>
      <c r="Q241" s="43"/>
      <c r="R241" s="44"/>
      <c r="S241" s="45"/>
      <c r="W241" s="44"/>
      <c r="X241" s="43"/>
      <c r="Y241" s="31">
        <f t="shared" si="44"/>
        <v>239</v>
      </c>
      <c r="Z241" s="46"/>
      <c r="AA241" s="46"/>
      <c r="AB241" s="46"/>
      <c r="AC241" s="46"/>
      <c r="AD241" s="89">
        <f>AVERAGE(INDEX($E$3:$E$1000,$Y241-DATA!$I$1+1):$E241)</f>
        <v>32.376666666666665</v>
      </c>
      <c r="AE241" s="89">
        <f>STDEVP(INDEX($E$3:$E$1000,$Y241-DATA!$I$1+1):$E241)</f>
        <v>0.5121154383752858</v>
      </c>
      <c r="AF241" s="89">
        <f>AD241-MACD!$AB$5*AE241</f>
        <v>31.352435789916093</v>
      </c>
      <c r="AG241" s="89">
        <f>AD241+MACD!$AB$5*AE241</f>
        <v>33.40089754341724</v>
      </c>
      <c r="AH241" s="46"/>
      <c r="AI241" s="44"/>
      <c r="AJ241" s="46"/>
      <c r="AK241" s="46"/>
      <c r="AL241" s="46"/>
      <c r="AM241" s="46"/>
      <c r="AN241" s="46"/>
    </row>
    <row r="242" spans="1:40" ht="12.75">
      <c r="A242" s="16">
        <f>DATA!C248</f>
        <v>36725</v>
      </c>
      <c r="B242" s="53">
        <f>DATA!D248</f>
        <v>33.3</v>
      </c>
      <c r="C242" s="53">
        <f>DATA!E248</f>
        <v>33.36</v>
      </c>
      <c r="D242" s="53">
        <f>DATA!F248</f>
        <v>32.92</v>
      </c>
      <c r="E242" s="53">
        <f>DATA!G248</f>
        <v>33.23</v>
      </c>
      <c r="F242" s="55">
        <f>DATA!H248</f>
        <v>20281800</v>
      </c>
      <c r="G242" s="19">
        <f t="shared" si="36"/>
        <v>32.49299520533661</v>
      </c>
      <c r="H242" s="19">
        <f t="shared" si="37"/>
        <v>1</v>
      </c>
      <c r="I242" s="18">
        <f t="shared" si="42"/>
        <v>32.49299520533661</v>
      </c>
      <c r="J242" s="18"/>
      <c r="K242" s="19">
        <f t="shared" si="38"/>
        <v>31.924575124920306</v>
      </c>
      <c r="L242" s="19">
        <f t="shared" si="39"/>
        <v>1</v>
      </c>
      <c r="M242" s="18">
        <f t="shared" si="43"/>
        <v>31.924575124920306</v>
      </c>
      <c r="N242" s="85">
        <f t="shared" si="40"/>
        <v>36725</v>
      </c>
      <c r="O242" s="20">
        <f t="shared" si="41"/>
        <v>0.5684200804163062</v>
      </c>
      <c r="P242" s="29"/>
      <c r="Q242" s="43"/>
      <c r="R242" s="44"/>
      <c r="S242" s="45"/>
      <c r="W242" s="44"/>
      <c r="X242" s="43"/>
      <c r="Y242" s="31">
        <f t="shared" si="44"/>
        <v>240</v>
      </c>
      <c r="Z242" s="46"/>
      <c r="AA242" s="46"/>
      <c r="AB242" s="46"/>
      <c r="AC242" s="46"/>
      <c r="AD242" s="89">
        <f>AVERAGE(INDEX($E$3:$E$1000,$Y242-DATA!$I$1+1):$E242)</f>
        <v>32.44666666666667</v>
      </c>
      <c r="AE242" s="89">
        <f>STDEVP(INDEX($E$3:$E$1000,$Y242-DATA!$I$1+1):$E242)</f>
        <v>0.5507530198633035</v>
      </c>
      <c r="AF242" s="89">
        <f>AD242-MACD!$AB$5*AE242</f>
        <v>31.345160626940064</v>
      </c>
      <c r="AG242" s="89">
        <f>AD242+MACD!$AB$5*AE242</f>
        <v>33.54817270639328</v>
      </c>
      <c r="AH242" s="46"/>
      <c r="AI242" s="44"/>
      <c r="AJ242" s="46"/>
      <c r="AK242" s="46"/>
      <c r="AL242" s="46"/>
      <c r="AM242" s="46"/>
      <c r="AN242" s="46"/>
    </row>
    <row r="243" spans="1:40" ht="12.75">
      <c r="A243" s="16">
        <f>DATA!C249</f>
        <v>36726</v>
      </c>
      <c r="B243" s="53">
        <f>DATA!D249</f>
        <v>33.13</v>
      </c>
      <c r="C243" s="53">
        <f>DATA!E249</f>
        <v>33.25</v>
      </c>
      <c r="D243" s="53">
        <f>DATA!F249</f>
        <v>32.97</v>
      </c>
      <c r="E243" s="53">
        <f>DATA!G249</f>
        <v>33.21</v>
      </c>
      <c r="F243" s="55">
        <f>DATA!H249</f>
        <v>18126200</v>
      </c>
      <c r="G243" s="19">
        <f t="shared" si="36"/>
        <v>32.561281376256936</v>
      </c>
      <c r="H243" s="19">
        <f t="shared" si="37"/>
        <v>1</v>
      </c>
      <c r="I243" s="18">
        <f t="shared" si="42"/>
        <v>32.561281376256936</v>
      </c>
      <c r="J243" s="18"/>
      <c r="K243" s="19">
        <f t="shared" si="38"/>
        <v>31.974983943550882</v>
      </c>
      <c r="L243" s="19">
        <f t="shared" si="39"/>
        <v>1</v>
      </c>
      <c r="M243" s="18">
        <f t="shared" si="43"/>
        <v>31.974983943550882</v>
      </c>
      <c r="N243" s="85">
        <f t="shared" si="40"/>
        <v>36726</v>
      </c>
      <c r="O243" s="20">
        <f t="shared" si="41"/>
        <v>0.5862974327060542</v>
      </c>
      <c r="P243" s="29"/>
      <c r="Q243" s="43"/>
      <c r="R243" s="44"/>
      <c r="S243" s="45"/>
      <c r="W243" s="44"/>
      <c r="X243" s="43"/>
      <c r="Y243" s="31">
        <f t="shared" si="44"/>
        <v>241</v>
      </c>
      <c r="Z243" s="46"/>
      <c r="AA243" s="46"/>
      <c r="AB243" s="46"/>
      <c r="AC243" s="46"/>
      <c r="AD243" s="89">
        <f>AVERAGE(INDEX($E$3:$E$1000,$Y243-DATA!$I$1+1):$E243)</f>
        <v>32.50666666666667</v>
      </c>
      <c r="AE243" s="89">
        <f>STDEVP(INDEX($E$3:$E$1000,$Y243-DATA!$I$1+1):$E243)</f>
        <v>0.5808002142638298</v>
      </c>
      <c r="AF243" s="89">
        <f>AD243-MACD!$AB$5*AE243</f>
        <v>31.345066238139008</v>
      </c>
      <c r="AG243" s="89">
        <f>AD243+MACD!$AB$5*AE243</f>
        <v>33.668267095194324</v>
      </c>
      <c r="AH243" s="46"/>
      <c r="AI243" s="44"/>
      <c r="AJ243" s="46"/>
      <c r="AK243" s="46"/>
      <c r="AL243" s="46"/>
      <c r="AM243" s="46"/>
      <c r="AN243" s="46"/>
    </row>
    <row r="244" spans="1:40" ht="12.75">
      <c r="A244" s="16">
        <f>DATA!C250</f>
        <v>36727</v>
      </c>
      <c r="B244" s="53">
        <f>DATA!D250</f>
        <v>33.33</v>
      </c>
      <c r="C244" s="53">
        <f>DATA!E250</f>
        <v>33.45</v>
      </c>
      <c r="D244" s="53">
        <f>DATA!F250</f>
        <v>32.6</v>
      </c>
      <c r="E244" s="53">
        <f>DATA!G250</f>
        <v>32.6</v>
      </c>
      <c r="F244" s="55">
        <f>DATA!H250</f>
        <v>21230200</v>
      </c>
      <c r="G244" s="19">
        <f t="shared" si="36"/>
        <v>32.56496886423247</v>
      </c>
      <c r="H244" s="19">
        <f t="shared" si="37"/>
        <v>1</v>
      </c>
      <c r="I244" s="18">
        <f t="shared" si="42"/>
        <v>32.56496886423247</v>
      </c>
      <c r="J244" s="18"/>
      <c r="K244" s="19">
        <f t="shared" si="38"/>
        <v>31.999494377137122</v>
      </c>
      <c r="L244" s="19">
        <f t="shared" si="39"/>
        <v>1</v>
      </c>
      <c r="M244" s="18">
        <f t="shared" si="43"/>
        <v>31.999494377137122</v>
      </c>
      <c r="N244" s="85">
        <f t="shared" si="40"/>
        <v>36727</v>
      </c>
      <c r="O244" s="20">
        <f t="shared" si="41"/>
        <v>0.5654744870953472</v>
      </c>
      <c r="P244" s="29"/>
      <c r="Q244" s="43"/>
      <c r="R244" s="44"/>
      <c r="S244" s="45"/>
      <c r="W244" s="44"/>
      <c r="X244" s="43"/>
      <c r="Y244" s="31">
        <f t="shared" si="44"/>
        <v>242</v>
      </c>
      <c r="Z244" s="46"/>
      <c r="AA244" s="46"/>
      <c r="AB244" s="46"/>
      <c r="AC244" s="46"/>
      <c r="AD244" s="89">
        <f>AVERAGE(INDEX($E$3:$E$1000,$Y244-DATA!$I$1+1):$E244)</f>
        <v>32.52466666666667</v>
      </c>
      <c r="AE244" s="89">
        <f>STDEVP(INDEX($E$3:$E$1000,$Y244-DATA!$I$1+1):$E244)</f>
        <v>0.5792278384958306</v>
      </c>
      <c r="AF244" s="89">
        <f>AD244-MACD!$AB$5*AE244</f>
        <v>31.366210989675007</v>
      </c>
      <c r="AG244" s="89">
        <f>AD244+MACD!$AB$5*AE244</f>
        <v>33.68312234365833</v>
      </c>
      <c r="AH244" s="46"/>
      <c r="AI244" s="44"/>
      <c r="AJ244" s="46"/>
      <c r="AK244" s="46"/>
      <c r="AL244" s="46"/>
      <c r="AM244" s="46"/>
      <c r="AN244" s="46"/>
    </row>
    <row r="245" spans="1:40" ht="12.75">
      <c r="A245" s="16">
        <f>DATA!C251</f>
        <v>36728</v>
      </c>
      <c r="B245" s="53">
        <f>DATA!D251</f>
        <v>32.55</v>
      </c>
      <c r="C245" s="53">
        <f>DATA!E251</f>
        <v>33.05</v>
      </c>
      <c r="D245" s="53">
        <f>DATA!F251</f>
        <v>32.4</v>
      </c>
      <c r="E245" s="53">
        <f>DATA!G251</f>
        <v>32.88</v>
      </c>
      <c r="F245" s="55">
        <f>DATA!H251</f>
        <v>18415100</v>
      </c>
      <c r="G245" s="19">
        <f t="shared" si="36"/>
        <v>32.59497182954367</v>
      </c>
      <c r="H245" s="19">
        <f t="shared" si="37"/>
        <v>1</v>
      </c>
      <c r="I245" s="18">
        <f t="shared" si="42"/>
        <v>32.59497182954367</v>
      </c>
      <c r="J245" s="18"/>
      <c r="K245" s="19">
        <f t="shared" si="38"/>
        <v>32.03402400940625</v>
      </c>
      <c r="L245" s="19">
        <f t="shared" si="39"/>
        <v>1</v>
      </c>
      <c r="M245" s="18">
        <f t="shared" si="43"/>
        <v>32.03402400940625</v>
      </c>
      <c r="N245" s="85">
        <f t="shared" si="40"/>
        <v>36728</v>
      </c>
      <c r="O245" s="20">
        <f t="shared" si="41"/>
        <v>0.5609478201374145</v>
      </c>
      <c r="P245" s="29"/>
      <c r="Q245" s="43"/>
      <c r="R245" s="44"/>
      <c r="S245" s="45"/>
      <c r="W245" s="44"/>
      <c r="X245" s="43"/>
      <c r="Y245" s="31">
        <f t="shared" si="44"/>
        <v>243</v>
      </c>
      <c r="Z245" s="46"/>
      <c r="AA245" s="46"/>
      <c r="AB245" s="46"/>
      <c r="AC245" s="46"/>
      <c r="AD245" s="89">
        <f>AVERAGE(INDEX($E$3:$E$1000,$Y245-DATA!$I$1+1):$E245)</f>
        <v>32.556666666666665</v>
      </c>
      <c r="AE245" s="89">
        <f>STDEVP(INDEX($E$3:$E$1000,$Y245-DATA!$I$1+1):$E245)</f>
        <v>0.5846898513076804</v>
      </c>
      <c r="AF245" s="89">
        <f>AD245-MACD!$AB$5*AE245</f>
        <v>31.387286964051306</v>
      </c>
      <c r="AG245" s="89">
        <f>AD245+MACD!$AB$5*AE245</f>
        <v>33.726046369282024</v>
      </c>
      <c r="AH245" s="46"/>
      <c r="AI245" s="44"/>
      <c r="AJ245" s="46"/>
      <c r="AK245" s="46"/>
      <c r="AL245" s="46"/>
      <c r="AM245" s="46"/>
      <c r="AN245" s="46"/>
    </row>
    <row r="246" spans="1:40" ht="12.75">
      <c r="A246" s="16">
        <f>DATA!C252</f>
        <v>36729</v>
      </c>
      <c r="B246" s="53">
        <f>DATA!D252</f>
        <v>32.83</v>
      </c>
      <c r="C246" s="53">
        <f>DATA!E252</f>
        <v>32.83</v>
      </c>
      <c r="D246" s="53">
        <f>DATA!F252</f>
        <v>32.12</v>
      </c>
      <c r="E246" s="53">
        <f>DATA!G252</f>
        <v>32.52</v>
      </c>
      <c r="F246" s="55">
        <f>DATA!H252</f>
        <v>14593300</v>
      </c>
      <c r="G246" s="19">
        <f t="shared" si="36"/>
        <v>32.587831655301414</v>
      </c>
      <c r="H246" s="19">
        <f t="shared" si="37"/>
        <v>1</v>
      </c>
      <c r="I246" s="18">
        <f t="shared" si="42"/>
        <v>32.587831655301414</v>
      </c>
      <c r="J246" s="18"/>
      <c r="K246" s="19">
        <f t="shared" si="38"/>
        <v>32.05308189139032</v>
      </c>
      <c r="L246" s="19">
        <f t="shared" si="39"/>
        <v>1</v>
      </c>
      <c r="M246" s="18">
        <f t="shared" si="43"/>
        <v>32.05308189139032</v>
      </c>
      <c r="N246" s="85">
        <f t="shared" si="40"/>
        <v>36729</v>
      </c>
      <c r="O246" s="20">
        <f t="shared" si="41"/>
        <v>0.5347497639110941</v>
      </c>
      <c r="P246" s="29"/>
      <c r="Q246" s="43"/>
      <c r="R246" s="44"/>
      <c r="S246" s="45"/>
      <c r="W246" s="44"/>
      <c r="X246" s="43"/>
      <c r="Y246" s="31">
        <f t="shared" si="44"/>
        <v>244</v>
      </c>
      <c r="Z246" s="46"/>
      <c r="AA246" s="46"/>
      <c r="AB246" s="46"/>
      <c r="AC246" s="46"/>
      <c r="AD246" s="89">
        <f>AVERAGE(INDEX($E$3:$E$1000,$Y246-DATA!$I$1+1):$E246)</f>
        <v>32.59066666666667</v>
      </c>
      <c r="AE246" s="89">
        <f>STDEVP(INDEX($E$3:$E$1000,$Y246-DATA!$I$1+1):$E246)</f>
        <v>0.5664564315889081</v>
      </c>
      <c r="AF246" s="89">
        <f>AD246-MACD!$AB$5*AE246</f>
        <v>31.457753803488856</v>
      </c>
      <c r="AG246" s="89">
        <f>AD246+MACD!$AB$5*AE246</f>
        <v>33.723579529844486</v>
      </c>
      <c r="AH246" s="46"/>
      <c r="AI246" s="44"/>
      <c r="AJ246" s="46"/>
      <c r="AK246" s="46"/>
      <c r="AL246" s="46"/>
      <c r="AM246" s="46"/>
      <c r="AN246" s="46"/>
    </row>
    <row r="247" spans="1:40" ht="12.75">
      <c r="A247" s="16">
        <f>DATA!C253</f>
        <v>36732</v>
      </c>
      <c r="B247" s="53">
        <f>DATA!D253</f>
        <v>32.67</v>
      </c>
      <c r="C247" s="53">
        <f>DATA!E253</f>
        <v>32.75</v>
      </c>
      <c r="D247" s="53">
        <f>DATA!F253</f>
        <v>32.02</v>
      </c>
      <c r="E247" s="53">
        <f>DATA!G253</f>
        <v>32.31</v>
      </c>
      <c r="F247" s="55">
        <f>DATA!H253</f>
        <v>20165900</v>
      </c>
      <c r="G247" s="19">
        <f t="shared" si="36"/>
        <v>32.56137149765366</v>
      </c>
      <c r="H247" s="19">
        <f t="shared" si="37"/>
        <v>1</v>
      </c>
      <c r="I247" s="18">
        <f t="shared" si="42"/>
        <v>32.56137149765366</v>
      </c>
      <c r="J247" s="18"/>
      <c r="K247" s="19">
        <f t="shared" si="38"/>
        <v>32.0631571113358</v>
      </c>
      <c r="L247" s="19">
        <f t="shared" si="39"/>
        <v>1</v>
      </c>
      <c r="M247" s="18">
        <f t="shared" si="43"/>
        <v>32.0631571113358</v>
      </c>
      <c r="N247" s="85">
        <f t="shared" si="40"/>
        <v>36732</v>
      </c>
      <c r="O247" s="20">
        <f t="shared" si="41"/>
        <v>0.4982143863178621</v>
      </c>
      <c r="P247" s="29"/>
      <c r="Q247" s="43"/>
      <c r="R247" s="44"/>
      <c r="S247" s="45"/>
      <c r="W247" s="44"/>
      <c r="X247" s="43"/>
      <c r="Y247" s="31">
        <f t="shared" si="44"/>
        <v>245</v>
      </c>
      <c r="Z247" s="46"/>
      <c r="AA247" s="46"/>
      <c r="AB247" s="46"/>
      <c r="AC247" s="46"/>
      <c r="AD247" s="89">
        <f>AVERAGE(INDEX($E$3:$E$1000,$Y247-DATA!$I$1+1):$E247)</f>
        <v>32.63333333333333</v>
      </c>
      <c r="AE247" s="89">
        <f>STDEVP(INDEX($E$3:$E$1000,$Y247-DATA!$I$1+1):$E247)</f>
        <v>0.517489667100343</v>
      </c>
      <c r="AF247" s="89">
        <f>AD247-MACD!$AB$5*AE247</f>
        <v>31.598353999132648</v>
      </c>
      <c r="AG247" s="89">
        <f>AD247+MACD!$AB$5*AE247</f>
        <v>33.66831266753402</v>
      </c>
      <c r="AH247" s="46"/>
      <c r="AI247" s="44"/>
      <c r="AJ247" s="46"/>
      <c r="AK247" s="46"/>
      <c r="AL247" s="46"/>
      <c r="AM247" s="46"/>
      <c r="AN247" s="46"/>
    </row>
    <row r="248" spans="1:40" ht="12.75">
      <c r="A248" s="16">
        <f>DATA!C254</f>
        <v>36733</v>
      </c>
      <c r="B248" s="53">
        <f>DATA!D254</f>
        <v>32.5</v>
      </c>
      <c r="C248" s="53">
        <f>DATA!E254</f>
        <v>32.9</v>
      </c>
      <c r="D248" s="53">
        <f>DATA!F254</f>
        <v>32.45</v>
      </c>
      <c r="E248" s="53">
        <f>DATA!G254</f>
        <v>32.8</v>
      </c>
      <c r="F248" s="55">
        <f>DATA!H254</f>
        <v>17306500</v>
      </c>
      <c r="G248" s="19">
        <f t="shared" si="36"/>
        <v>32.58409802168664</v>
      </c>
      <c r="H248" s="19">
        <f t="shared" si="37"/>
        <v>1</v>
      </c>
      <c r="I248" s="18">
        <f t="shared" si="42"/>
        <v>32.58409802168664</v>
      </c>
      <c r="J248" s="18"/>
      <c r="K248" s="19">
        <f t="shared" si="38"/>
        <v>32.092052910891255</v>
      </c>
      <c r="L248" s="19">
        <f t="shared" si="39"/>
        <v>1</v>
      </c>
      <c r="M248" s="18">
        <f t="shared" si="43"/>
        <v>32.092052910891255</v>
      </c>
      <c r="N248" s="85">
        <f t="shared" si="40"/>
        <v>36733</v>
      </c>
      <c r="O248" s="20">
        <f t="shared" si="41"/>
        <v>0.49204511079538804</v>
      </c>
      <c r="P248" s="29"/>
      <c r="Q248" s="43"/>
      <c r="R248" s="44"/>
      <c r="S248" s="45"/>
      <c r="W248" s="44"/>
      <c r="X248" s="43"/>
      <c r="Y248" s="31">
        <f t="shared" si="44"/>
        <v>246</v>
      </c>
      <c r="Z248" s="46"/>
      <c r="AA248" s="46"/>
      <c r="AB248" s="46"/>
      <c r="AC248" s="46"/>
      <c r="AD248" s="89">
        <f>AVERAGE(INDEX($E$3:$E$1000,$Y248-DATA!$I$1+1):$E248)</f>
        <v>32.698</v>
      </c>
      <c r="AE248" s="89">
        <f>STDEVP(INDEX($E$3:$E$1000,$Y248-DATA!$I$1+1):$E248)</f>
        <v>0.47163827947555303</v>
      </c>
      <c r="AF248" s="89">
        <f>AD248-MACD!$AB$5*AE248</f>
        <v>31.754723441048895</v>
      </c>
      <c r="AG248" s="89">
        <f>AD248+MACD!$AB$5*AE248</f>
        <v>33.641276558951105</v>
      </c>
      <c r="AH248" s="46"/>
      <c r="AI248" s="44"/>
      <c r="AJ248" s="46"/>
      <c r="AK248" s="46"/>
      <c r="AL248" s="46"/>
      <c r="AM248" s="46"/>
      <c r="AN248" s="46"/>
    </row>
    <row r="249" spans="1:33" ht="12.75">
      <c r="A249" s="16">
        <f>DATA!C255</f>
        <v>36734</v>
      </c>
      <c r="B249" s="53">
        <f>DATA!D255</f>
        <v>33.3</v>
      </c>
      <c r="C249" s="53">
        <f>DATA!E255</f>
        <v>33.46</v>
      </c>
      <c r="D249" s="53">
        <f>DATA!F255</f>
        <v>32.35</v>
      </c>
      <c r="E249" s="53">
        <f>DATA!G255</f>
        <v>33.29</v>
      </c>
      <c r="F249" s="55">
        <f>DATA!H255</f>
        <v>22409300</v>
      </c>
      <c r="G249" s="19">
        <f t="shared" si="36"/>
        <v>32.65132678152601</v>
      </c>
      <c r="H249" s="19">
        <f t="shared" si="37"/>
        <v>1</v>
      </c>
      <c r="I249" s="18">
        <f t="shared" si="42"/>
        <v>32.65132678152601</v>
      </c>
      <c r="J249" s="18"/>
      <c r="K249" s="19">
        <f t="shared" si="38"/>
        <v>32.13903122811121</v>
      </c>
      <c r="L249" s="19">
        <f t="shared" si="39"/>
        <v>1</v>
      </c>
      <c r="M249" s="18">
        <f t="shared" si="43"/>
        <v>32.13903122811121</v>
      </c>
      <c r="N249" s="85">
        <f t="shared" si="40"/>
        <v>36734</v>
      </c>
      <c r="O249" s="20">
        <f t="shared" si="41"/>
        <v>0.5122955534148019</v>
      </c>
      <c r="P249" s="29"/>
      <c r="Y249" s="31">
        <f t="shared" si="44"/>
        <v>247</v>
      </c>
      <c r="AD249" s="89">
        <f>AVERAGE(INDEX($E$3:$E$1000,$Y249-DATA!$I$1+1):$E249)</f>
        <v>32.782666666666664</v>
      </c>
      <c r="AE249" s="89">
        <f>STDEVP(INDEX($E$3:$E$1000,$Y249-DATA!$I$1+1):$E249)</f>
        <v>0.45606237390173665</v>
      </c>
      <c r="AF249" s="89">
        <f>AD249-MACD!$AB$5*AE249</f>
        <v>31.87054191886319</v>
      </c>
      <c r="AG249" s="89">
        <f>AD249+MACD!$AB$5*AE249</f>
        <v>33.69479141447014</v>
      </c>
    </row>
    <row r="250" spans="1:33" ht="12.75">
      <c r="A250" s="16">
        <f>DATA!C256</f>
        <v>36735</v>
      </c>
      <c r="B250" s="53">
        <f>DATA!D256</f>
        <v>33.35</v>
      </c>
      <c r="C250" s="53">
        <f>DATA!E256</f>
        <v>33.45</v>
      </c>
      <c r="D250" s="53">
        <f>DATA!F256</f>
        <v>32.97</v>
      </c>
      <c r="E250" s="53">
        <f>DATA!G256</f>
        <v>33.21</v>
      </c>
      <c r="F250" s="55">
        <f>DATA!H256</f>
        <v>16501300</v>
      </c>
      <c r="G250" s="19">
        <f t="shared" si="36"/>
        <v>32.70453375471401</v>
      </c>
      <c r="H250" s="19">
        <f t="shared" si="37"/>
        <v>1</v>
      </c>
      <c r="I250" s="18">
        <f t="shared" si="42"/>
        <v>32.70453375471401</v>
      </c>
      <c r="J250" s="18"/>
      <c r="K250" s="19">
        <f t="shared" si="38"/>
        <v>32.1810300034794</v>
      </c>
      <c r="L250" s="19">
        <f t="shared" si="39"/>
        <v>1</v>
      </c>
      <c r="M250" s="18">
        <f t="shared" si="43"/>
        <v>32.1810300034794</v>
      </c>
      <c r="N250" s="85">
        <f t="shared" si="40"/>
        <v>36735</v>
      </c>
      <c r="O250" s="20">
        <f t="shared" si="41"/>
        <v>0.5235037512346068</v>
      </c>
      <c r="P250" s="29"/>
      <c r="Y250" s="31">
        <f t="shared" si="44"/>
        <v>248</v>
      </c>
      <c r="AD250" s="89">
        <f>AVERAGE(INDEX($E$3:$E$1000,$Y250-DATA!$I$1+1):$E250)</f>
        <v>32.88333333333333</v>
      </c>
      <c r="AE250" s="89">
        <f>STDEVP(INDEX($E$3:$E$1000,$Y250-DATA!$I$1+1):$E250)</f>
        <v>0.36316509866583613</v>
      </c>
      <c r="AF250" s="89">
        <f>AD250-MACD!$AB$5*AE250</f>
        <v>32.15700313600166</v>
      </c>
      <c r="AG250" s="89">
        <f>AD250+MACD!$AB$5*AE250</f>
        <v>33.609663530665</v>
      </c>
    </row>
    <row r="251" spans="1:33" ht="12.75">
      <c r="A251" s="16">
        <f>DATA!C257</f>
        <v>36736</v>
      </c>
      <c r="B251" s="53">
        <f>DATA!D257</f>
        <v>33.07</v>
      </c>
      <c r="C251" s="53">
        <f>DATA!E257</f>
        <v>33.25</v>
      </c>
      <c r="D251" s="53">
        <f>DATA!F257</f>
        <v>32.88</v>
      </c>
      <c r="E251" s="53">
        <f>DATA!G257</f>
        <v>33.25</v>
      </c>
      <c r="F251" s="55">
        <f>DATA!H257</f>
        <v>14087100</v>
      </c>
      <c r="G251" s="19">
        <f t="shared" si="36"/>
        <v>32.75648292093172</v>
      </c>
      <c r="H251" s="19">
        <f t="shared" si="37"/>
        <v>1</v>
      </c>
      <c r="I251" s="18">
        <f t="shared" si="42"/>
        <v>32.75648292093172</v>
      </c>
      <c r="J251" s="18"/>
      <c r="K251" s="19">
        <f t="shared" si="38"/>
        <v>32.222950395499815</v>
      </c>
      <c r="L251" s="19">
        <f t="shared" si="39"/>
        <v>1</v>
      </c>
      <c r="M251" s="18">
        <f t="shared" si="43"/>
        <v>32.222950395499815</v>
      </c>
      <c r="N251" s="85">
        <f t="shared" si="40"/>
        <v>36736</v>
      </c>
      <c r="O251" s="20">
        <f t="shared" si="41"/>
        <v>0.5335325254319017</v>
      </c>
      <c r="P251" s="29"/>
      <c r="Y251" s="31">
        <f t="shared" si="44"/>
        <v>249</v>
      </c>
      <c r="AD251" s="89">
        <f>AVERAGE(INDEX($E$3:$E$1000,$Y251-DATA!$I$1+1):$E251)</f>
        <v>32.955333333333336</v>
      </c>
      <c r="AE251" s="89">
        <f>STDEVP(INDEX($E$3:$E$1000,$Y251-DATA!$I$1+1):$E251)</f>
        <v>0.31897474647530083</v>
      </c>
      <c r="AF251" s="89">
        <f>AD251-MACD!$AB$5*AE251</f>
        <v>32.31738384038273</v>
      </c>
      <c r="AG251" s="89">
        <f>AD251+MACD!$AB$5*AE251</f>
        <v>33.59328282628394</v>
      </c>
    </row>
    <row r="252" spans="1:33" ht="12.75">
      <c r="A252" s="16">
        <f>DATA!C258</f>
        <v>36739</v>
      </c>
      <c r="B252" s="53">
        <f>DATA!D258</f>
        <v>32.65</v>
      </c>
      <c r="C252" s="53">
        <f>DATA!E258</f>
        <v>33.35</v>
      </c>
      <c r="D252" s="53">
        <f>DATA!F258</f>
        <v>32.65</v>
      </c>
      <c r="E252" s="53">
        <f>DATA!G258</f>
        <v>33.26</v>
      </c>
      <c r="F252" s="55">
        <f>DATA!H258</f>
        <v>13292400</v>
      </c>
      <c r="G252" s="19">
        <f t="shared" si="36"/>
        <v>32.80443692846203</v>
      </c>
      <c r="H252" s="19">
        <f t="shared" si="37"/>
        <v>1</v>
      </c>
      <c r="I252" s="18">
        <f t="shared" si="42"/>
        <v>32.80443692846203</v>
      </c>
      <c r="J252" s="18"/>
      <c r="K252" s="19">
        <f t="shared" si="38"/>
        <v>32.263619007441</v>
      </c>
      <c r="L252" s="19">
        <f t="shared" si="39"/>
        <v>1</v>
      </c>
      <c r="M252" s="18">
        <f t="shared" si="43"/>
        <v>32.263619007441</v>
      </c>
      <c r="N252" s="85">
        <f t="shared" si="40"/>
        <v>36739</v>
      </c>
      <c r="O252" s="20">
        <f t="shared" si="41"/>
        <v>0.5408179210210307</v>
      </c>
      <c r="P252" s="29"/>
      <c r="Y252" s="31">
        <f t="shared" si="44"/>
        <v>250</v>
      </c>
      <c r="AD252" s="89">
        <f>AVERAGE(INDEX($E$3:$E$1000,$Y252-DATA!$I$1+1):$E252)</f>
        <v>32.99933333333333</v>
      </c>
      <c r="AE252" s="89">
        <f>STDEVP(INDEX($E$3:$E$1000,$Y252-DATA!$I$1+1):$E252)</f>
        <v>0.3123772647868478</v>
      </c>
      <c r="AF252" s="89">
        <f>AD252-MACD!$AB$5*AE252</f>
        <v>32.37457880375964</v>
      </c>
      <c r="AG252" s="89">
        <f>AD252+MACD!$AB$5*AE252</f>
        <v>33.624087862907025</v>
      </c>
    </row>
    <row r="253" spans="1:33" ht="12.75">
      <c r="A253" s="16">
        <f>DATA!C259</f>
        <v>36740</v>
      </c>
      <c r="B253" s="53">
        <f>DATA!D259</f>
        <v>33.2</v>
      </c>
      <c r="C253" s="53">
        <f>DATA!E259</f>
        <v>33.2</v>
      </c>
      <c r="D253" s="53">
        <f>DATA!F259</f>
        <v>32.8</v>
      </c>
      <c r="E253" s="53">
        <f>DATA!G259</f>
        <v>32.87</v>
      </c>
      <c r="F253" s="55">
        <f>DATA!H259</f>
        <v>15790500</v>
      </c>
      <c r="G253" s="19">
        <f t="shared" si="36"/>
        <v>32.810681030513265</v>
      </c>
      <c r="H253" s="19">
        <f t="shared" si="37"/>
        <v>1</v>
      </c>
      <c r="I253" s="18">
        <f t="shared" si="42"/>
        <v>32.810681030513265</v>
      </c>
      <c r="J253" s="18"/>
      <c r="K253" s="19">
        <f t="shared" si="38"/>
        <v>32.28739865420802</v>
      </c>
      <c r="L253" s="19">
        <f t="shared" si="39"/>
        <v>1</v>
      </c>
      <c r="M253" s="18">
        <f t="shared" si="43"/>
        <v>32.28739865420802</v>
      </c>
      <c r="N253" s="85">
        <f t="shared" si="40"/>
        <v>36740</v>
      </c>
      <c r="O253" s="20">
        <f t="shared" si="41"/>
        <v>0.5232823763052465</v>
      </c>
      <c r="P253" s="29"/>
      <c r="Y253" s="31">
        <f t="shared" si="44"/>
        <v>251</v>
      </c>
      <c r="AD253" s="89">
        <f>AVERAGE(INDEX($E$3:$E$1000,$Y253-DATA!$I$1+1):$E253)</f>
        <v>33.001333333333335</v>
      </c>
      <c r="AE253" s="89">
        <f>STDEVP(INDEX($E$3:$E$1000,$Y253-DATA!$I$1+1):$E253)</f>
        <v>0.31144537598501637</v>
      </c>
      <c r="AF253" s="89">
        <f>AD253-MACD!$AB$5*AE253</f>
        <v>32.3784425813633</v>
      </c>
      <c r="AG253" s="89">
        <f>AD253+MACD!$AB$5*AE253</f>
        <v>33.62422408530337</v>
      </c>
    </row>
    <row r="254" spans="1:33" ht="12.75">
      <c r="A254" s="16">
        <f>DATA!C260</f>
        <v>36741</v>
      </c>
      <c r="B254" s="53">
        <f>DATA!D260</f>
        <v>32.65</v>
      </c>
      <c r="C254" s="53">
        <f>DATA!E260</f>
        <v>32.95</v>
      </c>
      <c r="D254" s="53">
        <f>DATA!F260</f>
        <v>32.62</v>
      </c>
      <c r="E254" s="53">
        <f>DATA!G260</f>
        <v>32.88</v>
      </c>
      <c r="F254" s="55">
        <f>DATA!H260</f>
        <v>13320100</v>
      </c>
      <c r="G254" s="19">
        <f t="shared" si="36"/>
        <v>32.817282837131046</v>
      </c>
      <c r="H254" s="19">
        <f t="shared" si="37"/>
        <v>1</v>
      </c>
      <c r="I254" s="18">
        <f aca="true" t="shared" si="45" ref="I254:I317">G254/H254</f>
        <v>32.817282837131046</v>
      </c>
      <c r="J254" s="18"/>
      <c r="K254" s="19">
        <f t="shared" si="38"/>
        <v>32.31063792267045</v>
      </c>
      <c r="L254" s="19">
        <f t="shared" si="39"/>
        <v>1</v>
      </c>
      <c r="M254" s="18">
        <f aca="true" t="shared" si="46" ref="M254:M317">K254/L254</f>
        <v>32.31063792267045</v>
      </c>
      <c r="N254" s="85">
        <f aca="true" t="shared" si="47" ref="N254:N317">A254</f>
        <v>36741</v>
      </c>
      <c r="O254" s="20">
        <f aca="true" t="shared" si="48" ref="O254:O317">I254-M254</f>
        <v>0.506644914460594</v>
      </c>
      <c r="Y254" s="31">
        <f t="shared" si="44"/>
        <v>252</v>
      </c>
      <c r="AD254" s="89">
        <f>AVERAGE(INDEX($E$3:$E$1000,$Y254-DATA!$I$1+1):$E254)</f>
        <v>32.98466666666667</v>
      </c>
      <c r="AE254" s="89">
        <f>STDEVP(INDEX($E$3:$E$1000,$Y254-DATA!$I$1+1):$E254)</f>
        <v>0.3108025453920946</v>
      </c>
      <c r="AF254" s="89">
        <f>AD254-MACD!$AB$5*AE254</f>
        <v>32.36306157588248</v>
      </c>
      <c r="AG254" s="89">
        <f>AD254+MACD!$AB$5*AE254</f>
        <v>33.606271757450855</v>
      </c>
    </row>
    <row r="255" spans="1:33" ht="12.75">
      <c r="A255" s="16">
        <f>DATA!C261</f>
        <v>36742</v>
      </c>
      <c r="B255" s="53">
        <f>DATA!D261</f>
        <v>32.85</v>
      </c>
      <c r="C255" s="53">
        <f>DATA!E261</f>
        <v>32.94</v>
      </c>
      <c r="D255" s="53">
        <f>DATA!F261</f>
        <v>32.19</v>
      </c>
      <c r="E255" s="53">
        <f>DATA!G261</f>
        <v>32.22</v>
      </c>
      <c r="F255" s="55">
        <f>DATA!H261</f>
        <v>19942200</v>
      </c>
      <c r="G255" s="19">
        <f t="shared" si="36"/>
        <v>32.76039875740428</v>
      </c>
      <c r="H255" s="19">
        <f t="shared" si="37"/>
        <v>1</v>
      </c>
      <c r="I255" s="18">
        <f t="shared" si="45"/>
        <v>32.76039875740428</v>
      </c>
      <c r="J255" s="18"/>
      <c r="K255" s="19">
        <f t="shared" si="38"/>
        <v>32.307083494330435</v>
      </c>
      <c r="L255" s="19">
        <f t="shared" si="39"/>
        <v>1</v>
      </c>
      <c r="M255" s="18">
        <f t="shared" si="46"/>
        <v>32.307083494330435</v>
      </c>
      <c r="N255" s="85">
        <f t="shared" si="47"/>
        <v>36742</v>
      </c>
      <c r="O255" s="20">
        <f t="shared" si="48"/>
        <v>0.45331526307384706</v>
      </c>
      <c r="Y255" s="31">
        <f t="shared" si="44"/>
        <v>253</v>
      </c>
      <c r="AD255" s="89">
        <f>AVERAGE(INDEX($E$3:$E$1000,$Y255-DATA!$I$1+1):$E255)</f>
        <v>32.908</v>
      </c>
      <c r="AE255" s="89">
        <f>STDEVP(INDEX($E$3:$E$1000,$Y255-DATA!$I$1+1):$E255)</f>
        <v>0.346125218189137</v>
      </c>
      <c r="AF255" s="89">
        <f>AD255-MACD!$AB$5*AE255</f>
        <v>32.21574956362173</v>
      </c>
      <c r="AG255" s="89">
        <f>AD255+MACD!$AB$5*AE255</f>
        <v>33.600250436378275</v>
      </c>
    </row>
    <row r="256" spans="1:33" ht="12.75">
      <c r="A256" s="16">
        <f>DATA!C262</f>
        <v>36743</v>
      </c>
      <c r="B256" s="53">
        <f>DATA!D262</f>
        <v>31.8</v>
      </c>
      <c r="C256" s="53">
        <f>DATA!E262</f>
        <v>31.96</v>
      </c>
      <c r="D256" s="53">
        <f>DATA!F262</f>
        <v>31.42</v>
      </c>
      <c r="E256" s="53">
        <f>DATA!G262</f>
        <v>31.52</v>
      </c>
      <c r="F256" s="55">
        <f>DATA!H262</f>
        <v>24647400</v>
      </c>
      <c r="G256" s="19">
        <f t="shared" si="36"/>
        <v>32.6422655424134</v>
      </c>
      <c r="H256" s="19">
        <f t="shared" si="37"/>
        <v>1</v>
      </c>
      <c r="I256" s="18">
        <f t="shared" si="45"/>
        <v>32.6422655424134</v>
      </c>
      <c r="J256" s="18"/>
      <c r="K256" s="19">
        <f t="shared" si="38"/>
        <v>32.27621747494493</v>
      </c>
      <c r="L256" s="19">
        <f t="shared" si="39"/>
        <v>1</v>
      </c>
      <c r="M256" s="18">
        <f t="shared" si="46"/>
        <v>32.27621747494493</v>
      </c>
      <c r="N256" s="85">
        <f t="shared" si="47"/>
        <v>36743</v>
      </c>
      <c r="O256" s="20">
        <f t="shared" si="48"/>
        <v>0.3660480674684692</v>
      </c>
      <c r="Y256" s="31">
        <f t="shared" si="44"/>
        <v>254</v>
      </c>
      <c r="AD256" s="89">
        <f>AVERAGE(INDEX($E$3:$E$1000,$Y256-DATA!$I$1+1):$E256)</f>
        <v>32.80333333333333</v>
      </c>
      <c r="AE256" s="89">
        <f>STDEVP(INDEX($E$3:$E$1000,$Y256-DATA!$I$1+1):$E256)</f>
        <v>0.48484590908416647</v>
      </c>
      <c r="AF256" s="89">
        <f>AD256-MACD!$AB$5*AE256</f>
        <v>31.833641515164995</v>
      </c>
      <c r="AG256" s="89">
        <f>AD256+MACD!$AB$5*AE256</f>
        <v>33.77302515150166</v>
      </c>
    </row>
    <row r="257" spans="1:33" ht="12.75">
      <c r="A257" s="16">
        <f>DATA!C263</f>
        <v>36746</v>
      </c>
      <c r="B257" s="53">
        <f>DATA!D263</f>
        <v>31.53</v>
      </c>
      <c r="C257" s="53">
        <f>DATA!E263</f>
        <v>32.05</v>
      </c>
      <c r="D257" s="53">
        <f>DATA!F263</f>
        <v>31.49</v>
      </c>
      <c r="E257" s="53">
        <f>DATA!G263</f>
        <v>31.85</v>
      </c>
      <c r="F257" s="55">
        <f>DATA!H263</f>
        <v>16011200</v>
      </c>
      <c r="G257" s="19">
        <f t="shared" si="36"/>
        <v>32.56681168123117</v>
      </c>
      <c r="H257" s="19">
        <f t="shared" si="37"/>
        <v>1</v>
      </c>
      <c r="I257" s="18">
        <f t="shared" si="45"/>
        <v>32.56681168123117</v>
      </c>
      <c r="J257" s="18"/>
      <c r="K257" s="19">
        <f t="shared" si="38"/>
        <v>32.25950306416277</v>
      </c>
      <c r="L257" s="19">
        <f t="shared" si="39"/>
        <v>1</v>
      </c>
      <c r="M257" s="18">
        <f t="shared" si="46"/>
        <v>32.25950306416277</v>
      </c>
      <c r="N257" s="85">
        <f t="shared" si="47"/>
        <v>36746</v>
      </c>
      <c r="O257" s="20">
        <f t="shared" si="48"/>
        <v>0.30730861706840074</v>
      </c>
      <c r="Y257" s="31">
        <f t="shared" si="44"/>
        <v>255</v>
      </c>
      <c r="AD257" s="89">
        <f>AVERAGE(INDEX($E$3:$E$1000,$Y257-DATA!$I$1+1):$E257)</f>
        <v>32.71133333333333</v>
      </c>
      <c r="AE257" s="89">
        <f>STDEVP(INDEX($E$3:$E$1000,$Y257-DATA!$I$1+1):$E257)</f>
        <v>0.5244662895639679</v>
      </c>
      <c r="AF257" s="89">
        <f>AD257-MACD!$AB$5*AE257</f>
        <v>31.662400754205393</v>
      </c>
      <c r="AG257" s="89">
        <f>AD257+MACD!$AB$5*AE257</f>
        <v>33.760265912461264</v>
      </c>
    </row>
    <row r="258" spans="1:33" ht="12.75">
      <c r="A258" s="16">
        <f>DATA!C264</f>
        <v>36747</v>
      </c>
      <c r="B258" s="53">
        <f>DATA!D264</f>
        <v>31.9</v>
      </c>
      <c r="C258" s="53">
        <f>DATA!E264</f>
        <v>32.1</v>
      </c>
      <c r="D258" s="53">
        <f>DATA!F264</f>
        <v>31.75</v>
      </c>
      <c r="E258" s="53">
        <f>DATA!G264</f>
        <v>32.09</v>
      </c>
      <c r="F258" s="55">
        <f>DATA!H264</f>
        <v>13732800</v>
      </c>
      <c r="G258" s="19">
        <f t="shared" si="36"/>
        <v>32.521401044923444</v>
      </c>
      <c r="H258" s="19">
        <f t="shared" si="37"/>
        <v>1</v>
      </c>
      <c r="I258" s="18">
        <f t="shared" si="45"/>
        <v>32.521401044923444</v>
      </c>
      <c r="J258" s="18"/>
      <c r="K258" s="19">
        <f t="shared" si="38"/>
        <v>32.252855885176</v>
      </c>
      <c r="L258" s="19">
        <f t="shared" si="39"/>
        <v>1</v>
      </c>
      <c r="M258" s="18">
        <f t="shared" si="46"/>
        <v>32.252855885176</v>
      </c>
      <c r="N258" s="85">
        <f t="shared" si="47"/>
        <v>36747</v>
      </c>
      <c r="O258" s="20">
        <f t="shared" si="48"/>
        <v>0.26854515974744686</v>
      </c>
      <c r="Y258" s="31">
        <f t="shared" si="44"/>
        <v>256</v>
      </c>
      <c r="AD258" s="89">
        <f>AVERAGE(INDEX($E$3:$E$1000,$Y258-DATA!$I$1+1):$E258)</f>
        <v>32.63666666666667</v>
      </c>
      <c r="AE258" s="89">
        <f>STDEVP(INDEX($E$3:$E$1000,$Y258-DATA!$I$1+1):$E258)</f>
        <v>0.5278720383659411</v>
      </c>
      <c r="AF258" s="89">
        <f>AD258-MACD!$AB$5*AE258</f>
        <v>31.580922589934787</v>
      </c>
      <c r="AG258" s="89">
        <f>AD258+MACD!$AB$5*AE258</f>
        <v>33.692410743398554</v>
      </c>
    </row>
    <row r="259" spans="1:33" ht="12.75">
      <c r="A259" s="16">
        <f>DATA!C265</f>
        <v>36748</v>
      </c>
      <c r="B259" s="53">
        <f>DATA!D265</f>
        <v>31.9</v>
      </c>
      <c r="C259" s="53">
        <f>DATA!E265</f>
        <v>32.24</v>
      </c>
      <c r="D259" s="53">
        <f>DATA!F265</f>
        <v>31.75</v>
      </c>
      <c r="E259" s="53">
        <f>DATA!G265</f>
        <v>32.2</v>
      </c>
      <c r="F259" s="55">
        <f>DATA!H265</f>
        <v>13706400</v>
      </c>
      <c r="G259" s="19">
        <f t="shared" si="36"/>
        <v>32.4907914215974</v>
      </c>
      <c r="H259" s="19">
        <f t="shared" si="37"/>
        <v>1</v>
      </c>
      <c r="I259" s="18">
        <f t="shared" si="45"/>
        <v>32.4907914215974</v>
      </c>
      <c r="J259" s="18"/>
      <c r="K259" s="19">
        <f t="shared" si="38"/>
        <v>32.25078310536517</v>
      </c>
      <c r="L259" s="19">
        <f t="shared" si="39"/>
        <v>1</v>
      </c>
      <c r="M259" s="18">
        <f t="shared" si="46"/>
        <v>32.25078310536517</v>
      </c>
      <c r="N259" s="85">
        <f t="shared" si="47"/>
        <v>36748</v>
      </c>
      <c r="O259" s="20">
        <f t="shared" si="48"/>
        <v>0.24000831623222751</v>
      </c>
      <c r="Y259" s="31">
        <f t="shared" si="44"/>
        <v>257</v>
      </c>
      <c r="AD259" s="89">
        <f>AVERAGE(INDEX($E$3:$E$1000,$Y259-DATA!$I$1+1):$E259)</f>
        <v>32.61</v>
      </c>
      <c r="AE259" s="89">
        <f>STDEVP(INDEX($E$3:$E$1000,$Y259-DATA!$I$1+1):$E259)</f>
        <v>0.5390361768933724</v>
      </c>
      <c r="AF259" s="89">
        <f>AD259-MACD!$AB$5*AE259</f>
        <v>31.531927646213255</v>
      </c>
      <c r="AG259" s="89">
        <f>AD259+MACD!$AB$5*AE259</f>
        <v>33.688072353786744</v>
      </c>
    </row>
    <row r="260" spans="1:33" ht="12.75">
      <c r="A260" s="16">
        <f>DATA!C266</f>
        <v>36749</v>
      </c>
      <c r="B260" s="53">
        <f>DATA!D266</f>
        <v>31.98</v>
      </c>
      <c r="C260" s="53">
        <f>DATA!E266</f>
        <v>32.03</v>
      </c>
      <c r="D260" s="53">
        <f>DATA!F266</f>
        <v>31.6</v>
      </c>
      <c r="E260" s="53">
        <f>DATA!G266</f>
        <v>31.61</v>
      </c>
      <c r="F260" s="55">
        <f>DATA!H266</f>
        <v>14707900</v>
      </c>
      <c r="G260" s="19">
        <f aca="true" t="shared" si="49" ref="G260:G323">alphaA*G259+(1-alphaA)*$E260*IF(G$2="V",$F259/1000,1)</f>
        <v>32.406906524302414</v>
      </c>
      <c r="H260" s="19">
        <f aca="true" t="shared" si="50" ref="H260:H323">IF(G$2="V",alphaA*H259+(1-alphaA)*$F260/1000,1)</f>
        <v>1</v>
      </c>
      <c r="I260" s="18">
        <f t="shared" si="45"/>
        <v>32.406906524302414</v>
      </c>
      <c r="J260" s="18"/>
      <c r="K260" s="19">
        <f aca="true" t="shared" si="51" ref="K260:K323">alphaB*K259+(1-alphaB)*$E260*IF(K$2="V",$F259/1000,1)</f>
        <v>32.225654356135166</v>
      </c>
      <c r="L260" s="19">
        <f aca="true" t="shared" si="52" ref="L260:L323">IF(K$2="V",alphaB*L259+(1-alphaB)*$F260/1000,1)</f>
        <v>1</v>
      </c>
      <c r="M260" s="18">
        <f t="shared" si="46"/>
        <v>32.225654356135166</v>
      </c>
      <c r="N260" s="85">
        <f t="shared" si="47"/>
        <v>36749</v>
      </c>
      <c r="O260" s="20">
        <f t="shared" si="48"/>
        <v>0.18125216816724787</v>
      </c>
      <c r="Y260" s="31">
        <f t="shared" si="44"/>
        <v>258</v>
      </c>
      <c r="AD260" s="89">
        <f>AVERAGE(INDEX($E$3:$E$1000,$Y260-DATA!$I$1+1):$E260)</f>
        <v>32.525333333333336</v>
      </c>
      <c r="AE260" s="89">
        <f>STDEVP(INDEX($E$3:$E$1000,$Y260-DATA!$I$1+1):$E260)</f>
        <v>0.5875357199541704</v>
      </c>
      <c r="AF260" s="89">
        <f>AD260-MACD!$AB$5*AE260</f>
        <v>31.350261893424996</v>
      </c>
      <c r="AG260" s="89">
        <f>AD260+MACD!$AB$5*AE260</f>
        <v>33.70040477324168</v>
      </c>
    </row>
    <row r="261" spans="1:33" ht="12.75">
      <c r="A261" s="16">
        <f>DATA!C267</f>
        <v>36750</v>
      </c>
      <c r="B261" s="53">
        <f>DATA!D267</f>
        <v>31.7</v>
      </c>
      <c r="C261" s="53">
        <f>DATA!E267</f>
        <v>31.94</v>
      </c>
      <c r="D261" s="53">
        <f>DATA!F267</f>
        <v>31.5</v>
      </c>
      <c r="E261" s="53">
        <f>DATA!G267</f>
        <v>31.89</v>
      </c>
      <c r="F261" s="55">
        <f>DATA!H267</f>
        <v>16281700</v>
      </c>
      <c r="G261" s="19">
        <f t="shared" si="49"/>
        <v>32.35767733151171</v>
      </c>
      <c r="H261" s="19">
        <f t="shared" si="50"/>
        <v>1</v>
      </c>
      <c r="I261" s="18">
        <f t="shared" si="45"/>
        <v>32.35767733151171</v>
      </c>
      <c r="J261" s="18"/>
      <c r="K261" s="19">
        <f t="shared" si="51"/>
        <v>32.2124914402083</v>
      </c>
      <c r="L261" s="19">
        <f t="shared" si="52"/>
        <v>1</v>
      </c>
      <c r="M261" s="18">
        <f t="shared" si="46"/>
        <v>32.2124914402083</v>
      </c>
      <c r="N261" s="85">
        <f t="shared" si="47"/>
        <v>36750</v>
      </c>
      <c r="O261" s="20">
        <f t="shared" si="48"/>
        <v>0.14518589130341297</v>
      </c>
      <c r="Y261" s="31">
        <f aca="true" t="shared" si="53" ref="Y261:Y324">1+Y260</f>
        <v>259</v>
      </c>
      <c r="AD261" s="89">
        <f>AVERAGE(INDEX($E$3:$E$1000,$Y261-DATA!$I$1+1):$E261)</f>
        <v>32.483333333333334</v>
      </c>
      <c r="AE261" s="89">
        <f>STDEVP(INDEX($E$3:$E$1000,$Y261-DATA!$I$1+1):$E261)</f>
        <v>0.6085574929471979</v>
      </c>
      <c r="AF261" s="89">
        <f>AD261-MACD!$AB$5*AE261</f>
        <v>31.26621834743894</v>
      </c>
      <c r="AG261" s="89">
        <f>AD261+MACD!$AB$5*AE261</f>
        <v>33.70044831922773</v>
      </c>
    </row>
    <row r="262" spans="1:33" ht="12.75">
      <c r="A262" s="16">
        <f>DATA!C268</f>
        <v>36753</v>
      </c>
      <c r="B262" s="53">
        <f>DATA!D268</f>
        <v>31.87</v>
      </c>
      <c r="C262" s="53">
        <f>DATA!E268</f>
        <v>32.3</v>
      </c>
      <c r="D262" s="53">
        <f>DATA!F268</f>
        <v>31.82</v>
      </c>
      <c r="E262" s="53">
        <f>DATA!G268</f>
        <v>32.3</v>
      </c>
      <c r="F262" s="55">
        <f>DATA!H268</f>
        <v>14146600</v>
      </c>
      <c r="G262" s="19">
        <f t="shared" si="49"/>
        <v>32.352184252320114</v>
      </c>
      <c r="H262" s="19">
        <f t="shared" si="50"/>
        <v>1</v>
      </c>
      <c r="I262" s="18">
        <f t="shared" si="45"/>
        <v>32.352184252320114</v>
      </c>
      <c r="J262" s="18"/>
      <c r="K262" s="19">
        <f t="shared" si="51"/>
        <v>32.21592314843542</v>
      </c>
      <c r="L262" s="19">
        <f t="shared" si="52"/>
        <v>1</v>
      </c>
      <c r="M262" s="18">
        <f t="shared" si="46"/>
        <v>32.21592314843542</v>
      </c>
      <c r="N262" s="85">
        <f t="shared" si="47"/>
        <v>36753</v>
      </c>
      <c r="O262" s="20">
        <f t="shared" si="48"/>
        <v>0.13626110388469215</v>
      </c>
      <c r="Y262" s="31">
        <f t="shared" si="53"/>
        <v>260</v>
      </c>
      <c r="AD262" s="89">
        <f>AVERAGE(INDEX($E$3:$E$1000,$Y262-DATA!$I$1+1):$E262)</f>
        <v>32.48266666666667</v>
      </c>
      <c r="AE262" s="89">
        <f>STDEVP(INDEX($E$3:$E$1000,$Y262-DATA!$I$1+1):$E262)</f>
        <v>0.6087524583567626</v>
      </c>
      <c r="AF262" s="89">
        <f>AD262-MACD!$AB$5*AE262</f>
        <v>31.26516174995314</v>
      </c>
      <c r="AG262" s="89">
        <f>AD262+MACD!$AB$5*AE262</f>
        <v>33.70017158338019</v>
      </c>
    </row>
    <row r="263" spans="1:33" ht="12.75">
      <c r="A263" s="16">
        <f>DATA!C269</f>
        <v>36754</v>
      </c>
      <c r="B263" s="53">
        <f>DATA!D269</f>
        <v>32.31</v>
      </c>
      <c r="C263" s="53">
        <f>DATA!E269</f>
        <v>32.45</v>
      </c>
      <c r="D263" s="53">
        <f>DATA!F269</f>
        <v>32.05</v>
      </c>
      <c r="E263" s="53">
        <f>DATA!G269</f>
        <v>32.14</v>
      </c>
      <c r="F263" s="55">
        <f>DATA!H269</f>
        <v>14041800</v>
      </c>
      <c r="G263" s="19">
        <f t="shared" si="49"/>
        <v>32.331976228289626</v>
      </c>
      <c r="H263" s="19">
        <f t="shared" si="50"/>
        <v>1</v>
      </c>
      <c r="I263" s="18">
        <f t="shared" si="45"/>
        <v>32.331976228289626</v>
      </c>
      <c r="J263" s="18"/>
      <c r="K263" s="19">
        <f t="shared" si="51"/>
        <v>32.2129457700654</v>
      </c>
      <c r="L263" s="19">
        <f t="shared" si="52"/>
        <v>1</v>
      </c>
      <c r="M263" s="18">
        <f t="shared" si="46"/>
        <v>32.2129457700654</v>
      </c>
      <c r="N263" s="85">
        <f t="shared" si="47"/>
        <v>36754</v>
      </c>
      <c r="O263" s="20">
        <f t="shared" si="48"/>
        <v>0.11903045822422342</v>
      </c>
      <c r="Y263" s="31">
        <f t="shared" si="53"/>
        <v>261</v>
      </c>
      <c r="AD263" s="89">
        <f>AVERAGE(INDEX($E$3:$E$1000,$Y263-DATA!$I$1+1):$E263)</f>
        <v>32.43866666666667</v>
      </c>
      <c r="AE263" s="89">
        <f>STDEVP(INDEX($E$3:$E$1000,$Y263-DATA!$I$1+1):$E263)</f>
        <v>0.6080774804430698</v>
      </c>
      <c r="AF263" s="89">
        <f>AD263-MACD!$AB$5*AE263</f>
        <v>31.22251170578053</v>
      </c>
      <c r="AG263" s="89">
        <f>AD263+MACD!$AB$5*AE263</f>
        <v>33.654821627552806</v>
      </c>
    </row>
    <row r="264" spans="1:33" ht="12.75">
      <c r="A264" s="16">
        <f>DATA!C270</f>
        <v>36755</v>
      </c>
      <c r="B264" s="53">
        <f>DATA!D270</f>
        <v>32.1</v>
      </c>
      <c r="C264" s="53">
        <f>DATA!E270</f>
        <v>32.78</v>
      </c>
      <c r="D264" s="53">
        <f>DATA!F270</f>
        <v>32.01</v>
      </c>
      <c r="E264" s="53">
        <f>DATA!G270</f>
        <v>32.78</v>
      </c>
      <c r="F264" s="55">
        <f>DATA!H270</f>
        <v>17800500</v>
      </c>
      <c r="G264" s="19">
        <f t="shared" si="49"/>
        <v>32.37464515892871</v>
      </c>
      <c r="H264" s="19">
        <f t="shared" si="50"/>
        <v>1</v>
      </c>
      <c r="I264" s="18">
        <f t="shared" si="45"/>
        <v>32.37464515892871</v>
      </c>
      <c r="J264" s="18"/>
      <c r="K264" s="19">
        <f t="shared" si="51"/>
        <v>32.23518319084715</v>
      </c>
      <c r="L264" s="19">
        <f t="shared" si="52"/>
        <v>1</v>
      </c>
      <c r="M264" s="18">
        <f t="shared" si="46"/>
        <v>32.23518319084715</v>
      </c>
      <c r="N264" s="85">
        <f t="shared" si="47"/>
        <v>36755</v>
      </c>
      <c r="O264" s="20">
        <f t="shared" si="48"/>
        <v>0.1394619680815552</v>
      </c>
      <c r="Y264" s="31">
        <f t="shared" si="53"/>
        <v>262</v>
      </c>
      <c r="AD264" s="89">
        <f>AVERAGE(INDEX($E$3:$E$1000,$Y264-DATA!$I$1+1):$E264)</f>
        <v>32.404666666666664</v>
      </c>
      <c r="AE264" s="89">
        <f>STDEVP(INDEX($E$3:$E$1000,$Y264-DATA!$I$1+1):$E264)</f>
        <v>0.5727578507151891</v>
      </c>
      <c r="AF264" s="89">
        <f>AD264-MACD!$AB$5*AE264</f>
        <v>31.259150965236287</v>
      </c>
      <c r="AG264" s="89">
        <f>AD264+MACD!$AB$5*AE264</f>
        <v>33.55018236809704</v>
      </c>
    </row>
    <row r="265" spans="1:33" ht="12.75">
      <c r="A265" s="16">
        <f>DATA!C271</f>
        <v>36756</v>
      </c>
      <c r="B265" s="53">
        <f>DATA!D271</f>
        <v>32.63</v>
      </c>
      <c r="C265" s="53">
        <f>DATA!E271</f>
        <v>32.74</v>
      </c>
      <c r="D265" s="53">
        <f>DATA!F271</f>
        <v>32.33</v>
      </c>
      <c r="E265" s="53">
        <f>DATA!G271</f>
        <v>32.71</v>
      </c>
      <c r="F265" s="55">
        <f>DATA!H271</f>
        <v>13998500</v>
      </c>
      <c r="G265" s="19">
        <f t="shared" si="49"/>
        <v>32.40658371522121</v>
      </c>
      <c r="H265" s="19">
        <f t="shared" si="50"/>
        <v>1</v>
      </c>
      <c r="I265" s="18">
        <f t="shared" si="45"/>
        <v>32.40658371522121</v>
      </c>
      <c r="J265" s="18"/>
      <c r="K265" s="19">
        <f t="shared" si="51"/>
        <v>32.253803457872756</v>
      </c>
      <c r="L265" s="19">
        <f t="shared" si="52"/>
        <v>1</v>
      </c>
      <c r="M265" s="18">
        <f t="shared" si="46"/>
        <v>32.253803457872756</v>
      </c>
      <c r="N265" s="85">
        <f t="shared" si="47"/>
        <v>36756</v>
      </c>
      <c r="O265" s="20">
        <f t="shared" si="48"/>
        <v>0.15278025734845357</v>
      </c>
      <c r="Y265" s="31">
        <f t="shared" si="53"/>
        <v>263</v>
      </c>
      <c r="AD265" s="89">
        <f>AVERAGE(INDEX($E$3:$E$1000,$Y265-DATA!$I$1+1):$E265)</f>
        <v>32.37133333333333</v>
      </c>
      <c r="AE265" s="89">
        <f>STDEVP(INDEX($E$3:$E$1000,$Y265-DATA!$I$1+1):$E265)</f>
        <v>0.538440546599481</v>
      </c>
      <c r="AF265" s="89">
        <f>AD265-MACD!$AB$5*AE265</f>
        <v>31.29445224013437</v>
      </c>
      <c r="AG265" s="89">
        <f>AD265+MACD!$AB$5*AE265</f>
        <v>33.448214426532296</v>
      </c>
    </row>
    <row r="266" spans="1:33" ht="12.75">
      <c r="A266" s="16">
        <f>DATA!C272</f>
        <v>36757</v>
      </c>
      <c r="B266" s="53">
        <f>DATA!D272</f>
        <v>32.66</v>
      </c>
      <c r="C266" s="53">
        <f>DATA!E272</f>
        <v>32.8</v>
      </c>
      <c r="D266" s="53">
        <f>DATA!F272</f>
        <v>32.49</v>
      </c>
      <c r="E266" s="53">
        <f>DATA!G272</f>
        <v>32.65</v>
      </c>
      <c r="F266" s="55">
        <f>DATA!H272</f>
        <v>16269200</v>
      </c>
      <c r="G266" s="19">
        <f t="shared" si="49"/>
        <v>32.42976621853347</v>
      </c>
      <c r="H266" s="19">
        <f t="shared" si="50"/>
        <v>1</v>
      </c>
      <c r="I266" s="18">
        <f t="shared" si="45"/>
        <v>32.42976621853347</v>
      </c>
      <c r="J266" s="18"/>
      <c r="K266" s="19">
        <f t="shared" si="51"/>
        <v>32.26934057717186</v>
      </c>
      <c r="L266" s="19">
        <f t="shared" si="52"/>
        <v>1</v>
      </c>
      <c r="M266" s="18">
        <f t="shared" si="46"/>
        <v>32.26934057717186</v>
      </c>
      <c r="N266" s="85">
        <f t="shared" si="47"/>
        <v>36757</v>
      </c>
      <c r="O266" s="20">
        <f t="shared" si="48"/>
        <v>0.16042564136161275</v>
      </c>
      <c r="Y266" s="31">
        <f t="shared" si="53"/>
        <v>264</v>
      </c>
      <c r="AD266" s="89">
        <f>AVERAGE(INDEX($E$3:$E$1000,$Y266-DATA!$I$1+1):$E266)</f>
        <v>32.33133333333333</v>
      </c>
      <c r="AE266" s="89">
        <f>STDEVP(INDEX($E$3:$E$1000,$Y266-DATA!$I$1+1):$E266)</f>
        <v>0.49196025133041793</v>
      </c>
      <c r="AF266" s="89">
        <f>AD266-MACD!$AB$5*AE266</f>
        <v>31.347412830672496</v>
      </c>
      <c r="AG266" s="89">
        <f>AD266+MACD!$AB$5*AE266</f>
        <v>33.31525383599417</v>
      </c>
    </row>
    <row r="267" spans="1:33" ht="12.75">
      <c r="A267" s="16">
        <f>DATA!C273</f>
        <v>36760</v>
      </c>
      <c r="B267" s="53">
        <f>DATA!D273</f>
        <v>32.68</v>
      </c>
      <c r="C267" s="53">
        <f>DATA!E273</f>
        <v>32.74</v>
      </c>
      <c r="D267" s="53">
        <f>DATA!F273</f>
        <v>32.46</v>
      </c>
      <c r="E267" s="53">
        <f>DATA!G273</f>
        <v>32.51</v>
      </c>
      <c r="F267" s="55">
        <f>DATA!H273</f>
        <v>13402200</v>
      </c>
      <c r="G267" s="19">
        <f t="shared" si="49"/>
        <v>32.4374075310541</v>
      </c>
      <c r="H267" s="19">
        <f t="shared" si="50"/>
        <v>1</v>
      </c>
      <c r="I267" s="18">
        <f t="shared" si="45"/>
        <v>32.4374075310541</v>
      </c>
      <c r="J267" s="18"/>
      <c r="K267" s="19">
        <f t="shared" si="51"/>
        <v>32.278778201596495</v>
      </c>
      <c r="L267" s="19">
        <f t="shared" si="52"/>
        <v>1</v>
      </c>
      <c r="M267" s="18">
        <f t="shared" si="46"/>
        <v>32.278778201596495</v>
      </c>
      <c r="N267" s="85">
        <f t="shared" si="47"/>
        <v>36760</v>
      </c>
      <c r="O267" s="20">
        <f t="shared" si="48"/>
        <v>0.15862932945760377</v>
      </c>
      <c r="Y267" s="31">
        <f t="shared" si="53"/>
        <v>265</v>
      </c>
      <c r="AD267" s="89">
        <f>AVERAGE(INDEX($E$3:$E$1000,$Y267-DATA!$I$1+1):$E267)</f>
        <v>32.28133333333333</v>
      </c>
      <c r="AE267" s="89">
        <f>STDEVP(INDEX($E$3:$E$1000,$Y267-DATA!$I$1+1):$E267)</f>
        <v>0.4291366008885856</v>
      </c>
      <c r="AF267" s="89">
        <f>AD267-MACD!$AB$5*AE267</f>
        <v>31.42306013155616</v>
      </c>
      <c r="AG267" s="89">
        <f>AD267+MACD!$AB$5*AE267</f>
        <v>33.1396065351105</v>
      </c>
    </row>
    <row r="268" spans="1:33" ht="12.75">
      <c r="A268" s="16">
        <f>DATA!C274</f>
        <v>36761</v>
      </c>
      <c r="B268" s="53">
        <f>DATA!D274</f>
        <v>32.7</v>
      </c>
      <c r="C268" s="53">
        <f>DATA!E274</f>
        <v>32.75</v>
      </c>
      <c r="D268" s="53">
        <f>DATA!F274</f>
        <v>32.41</v>
      </c>
      <c r="E268" s="53">
        <f>DATA!G274</f>
        <v>32.63</v>
      </c>
      <c r="F268" s="55">
        <f>DATA!H274</f>
        <v>15862300</v>
      </c>
      <c r="G268" s="19">
        <f t="shared" si="49"/>
        <v>32.45574967095371</v>
      </c>
      <c r="H268" s="19">
        <f t="shared" si="50"/>
        <v>1</v>
      </c>
      <c r="I268" s="18">
        <f t="shared" si="45"/>
        <v>32.45574967095371</v>
      </c>
      <c r="J268" s="18"/>
      <c r="K268" s="19">
        <f t="shared" si="51"/>
        <v>32.29255160545546</v>
      </c>
      <c r="L268" s="19">
        <f t="shared" si="52"/>
        <v>1</v>
      </c>
      <c r="M268" s="18">
        <f t="shared" si="46"/>
        <v>32.29255160545546</v>
      </c>
      <c r="N268" s="85">
        <f t="shared" si="47"/>
        <v>36761</v>
      </c>
      <c r="O268" s="20">
        <f t="shared" si="48"/>
        <v>0.1631980654982499</v>
      </c>
      <c r="Y268" s="31">
        <f t="shared" si="53"/>
        <v>266</v>
      </c>
      <c r="AD268" s="89">
        <f>AVERAGE(INDEX($E$3:$E$1000,$Y268-DATA!$I$1+1):$E268)</f>
        <v>32.26533333333333</v>
      </c>
      <c r="AE268" s="89">
        <f>STDEVP(INDEX($E$3:$E$1000,$Y268-DATA!$I$1+1):$E268)</f>
        <v>0.41098039964091</v>
      </c>
      <c r="AF268" s="89">
        <f>AD268-MACD!$AB$5*AE268</f>
        <v>31.443372534051512</v>
      </c>
      <c r="AG268" s="89">
        <f>AD268+MACD!$AB$5*AE268</f>
        <v>33.08729413261515</v>
      </c>
    </row>
    <row r="269" spans="1:33" ht="12.75">
      <c r="A269" s="16">
        <f>DATA!C275</f>
        <v>36762</v>
      </c>
      <c r="B269" s="53">
        <f>DATA!D275</f>
        <v>32.52</v>
      </c>
      <c r="C269" s="53">
        <f>DATA!E275</f>
        <v>32.99</v>
      </c>
      <c r="D269" s="53">
        <f>DATA!F275</f>
        <v>32.42</v>
      </c>
      <c r="E269" s="53">
        <f>DATA!G275</f>
        <v>32.79</v>
      </c>
      <c r="F269" s="55">
        <f>DATA!H275</f>
        <v>15740300</v>
      </c>
      <c r="G269" s="19">
        <f t="shared" si="49"/>
        <v>32.48758303562478</v>
      </c>
      <c r="H269" s="19">
        <f t="shared" si="50"/>
        <v>1</v>
      </c>
      <c r="I269" s="18">
        <f t="shared" si="45"/>
        <v>32.48758303562478</v>
      </c>
      <c r="J269" s="18"/>
      <c r="K269" s="19">
        <f t="shared" si="51"/>
        <v>32.312059385633674</v>
      </c>
      <c r="L269" s="19">
        <f t="shared" si="52"/>
        <v>1</v>
      </c>
      <c r="M269" s="18">
        <f t="shared" si="46"/>
        <v>32.312059385633674</v>
      </c>
      <c r="N269" s="85">
        <f t="shared" si="47"/>
        <v>36762</v>
      </c>
      <c r="O269" s="20">
        <f t="shared" si="48"/>
        <v>0.17552364999110637</v>
      </c>
      <c r="Y269" s="31">
        <f t="shared" si="53"/>
        <v>267</v>
      </c>
      <c r="AD269" s="89">
        <f>AVERAGE(INDEX($E$3:$E$1000,$Y269-DATA!$I$1+1):$E269)</f>
        <v>32.25933333333333</v>
      </c>
      <c r="AE269" s="89">
        <f>STDEVP(INDEX($E$3:$E$1000,$Y269-DATA!$I$1+1):$E269)</f>
        <v>0.4025330904272971</v>
      </c>
      <c r="AF269" s="89">
        <f>AD269-MACD!$AB$5*AE269</f>
        <v>31.454267152478735</v>
      </c>
      <c r="AG269" s="89">
        <f>AD269+MACD!$AB$5*AE269</f>
        <v>33.064399514187926</v>
      </c>
    </row>
    <row r="270" spans="1:33" ht="12.75">
      <c r="A270" s="16">
        <f>DATA!C276</f>
        <v>36763</v>
      </c>
      <c r="B270" s="53">
        <f>DATA!D276</f>
        <v>32.75</v>
      </c>
      <c r="C270" s="53">
        <f>DATA!E276</f>
        <v>32.9</v>
      </c>
      <c r="D270" s="53">
        <f>DATA!F276</f>
        <v>32.64</v>
      </c>
      <c r="E270" s="53">
        <f>DATA!G276</f>
        <v>32.79</v>
      </c>
      <c r="F270" s="55">
        <f>DATA!H276</f>
        <v>9121000</v>
      </c>
      <c r="G270" s="19">
        <f t="shared" si="49"/>
        <v>32.516384651279566</v>
      </c>
      <c r="H270" s="19">
        <f t="shared" si="50"/>
        <v>1</v>
      </c>
      <c r="I270" s="18">
        <f t="shared" si="45"/>
        <v>32.516384651279566</v>
      </c>
      <c r="J270" s="18"/>
      <c r="K270" s="19">
        <f t="shared" si="51"/>
        <v>32.33080215482451</v>
      </c>
      <c r="L270" s="19">
        <f t="shared" si="52"/>
        <v>1</v>
      </c>
      <c r="M270" s="18">
        <f t="shared" si="46"/>
        <v>32.33080215482451</v>
      </c>
      <c r="N270" s="85">
        <f t="shared" si="47"/>
        <v>36763</v>
      </c>
      <c r="O270" s="20">
        <f t="shared" si="48"/>
        <v>0.18558249645505498</v>
      </c>
      <c r="Y270" s="31">
        <f t="shared" si="53"/>
        <v>268</v>
      </c>
      <c r="AD270" s="89">
        <f>AVERAGE(INDEX($E$3:$E$1000,$Y270-DATA!$I$1+1):$E270)</f>
        <v>32.297333333333334</v>
      </c>
      <c r="AE270" s="89">
        <f>STDEVP(INDEX($E$3:$E$1000,$Y270-DATA!$I$1+1):$E270)</f>
        <v>0.42339054731485165</v>
      </c>
      <c r="AF270" s="89">
        <f>AD270-MACD!$AB$5*AE270</f>
        <v>31.45055223870363</v>
      </c>
      <c r="AG270" s="89">
        <f>AD270+MACD!$AB$5*AE270</f>
        <v>33.14411442796304</v>
      </c>
    </row>
    <row r="271" spans="1:33" ht="12.75">
      <c r="A271" s="16">
        <f>DATA!C277</f>
        <v>36764</v>
      </c>
      <c r="B271" s="53">
        <f>DATA!D277</f>
        <v>32.75</v>
      </c>
      <c r="C271" s="53">
        <f>DATA!E277</f>
        <v>32.86</v>
      </c>
      <c r="D271" s="53">
        <f>DATA!F277</f>
        <v>32.65</v>
      </c>
      <c r="E271" s="53">
        <f>DATA!G277</f>
        <v>32.77</v>
      </c>
      <c r="F271" s="55">
        <f>DATA!H277</f>
        <v>7876200</v>
      </c>
      <c r="G271" s="19">
        <f t="shared" si="49"/>
        <v>32.54053849401485</v>
      </c>
      <c r="H271" s="19">
        <f t="shared" si="50"/>
        <v>1</v>
      </c>
      <c r="I271" s="18">
        <f t="shared" si="45"/>
        <v>32.54053849401485</v>
      </c>
      <c r="J271" s="18"/>
      <c r="K271" s="19">
        <f t="shared" si="51"/>
        <v>32.348025599733354</v>
      </c>
      <c r="L271" s="19">
        <f t="shared" si="52"/>
        <v>1</v>
      </c>
      <c r="M271" s="18">
        <f t="shared" si="46"/>
        <v>32.348025599733354</v>
      </c>
      <c r="N271" s="85">
        <f t="shared" si="47"/>
        <v>36764</v>
      </c>
      <c r="O271" s="20">
        <f t="shared" si="48"/>
        <v>0.1925128942814922</v>
      </c>
      <c r="Y271" s="31">
        <f t="shared" si="53"/>
        <v>269</v>
      </c>
      <c r="AD271" s="89">
        <f>AVERAGE(INDEX($E$3:$E$1000,$Y271-DATA!$I$1+1):$E271)</f>
        <v>32.38066666666666</v>
      </c>
      <c r="AE271" s="89">
        <f>STDEVP(INDEX($E$3:$E$1000,$Y271-DATA!$I$1+1):$E271)</f>
        <v>0.3833095644805412</v>
      </c>
      <c r="AF271" s="89">
        <f>AD271-MACD!$AB$5*AE271</f>
        <v>31.61404753770558</v>
      </c>
      <c r="AG271" s="89">
        <f>AD271+MACD!$AB$5*AE271</f>
        <v>33.147285795627745</v>
      </c>
    </row>
    <row r="272" spans="1:33" ht="12.75">
      <c r="A272" s="16">
        <f>DATA!C278</f>
        <v>36767</v>
      </c>
      <c r="B272" s="53">
        <f>DATA!D278</f>
        <v>32.63</v>
      </c>
      <c r="C272" s="53">
        <f>DATA!E278</f>
        <v>32.75</v>
      </c>
      <c r="D272" s="53">
        <f>DATA!F278</f>
        <v>32.55</v>
      </c>
      <c r="E272" s="53">
        <f>DATA!G278</f>
        <v>32.57</v>
      </c>
      <c r="F272" s="55">
        <f>DATA!H278</f>
        <v>9376100</v>
      </c>
      <c r="G272" s="19">
        <f t="shared" si="49"/>
        <v>32.54334435172772</v>
      </c>
      <c r="H272" s="19">
        <f t="shared" si="50"/>
        <v>1</v>
      </c>
      <c r="I272" s="18">
        <f t="shared" si="45"/>
        <v>32.54334435172772</v>
      </c>
      <c r="J272" s="18"/>
      <c r="K272" s="19">
        <f t="shared" si="51"/>
        <v>32.35673047817518</v>
      </c>
      <c r="L272" s="19">
        <f t="shared" si="52"/>
        <v>1</v>
      </c>
      <c r="M272" s="18">
        <f t="shared" si="46"/>
        <v>32.35673047817518</v>
      </c>
      <c r="N272" s="85">
        <f t="shared" si="47"/>
        <v>36767</v>
      </c>
      <c r="O272" s="20">
        <f t="shared" si="48"/>
        <v>0.18661387355253822</v>
      </c>
      <c r="Y272" s="31">
        <f t="shared" si="53"/>
        <v>270</v>
      </c>
      <c r="AD272" s="89">
        <f>AVERAGE(INDEX($E$3:$E$1000,$Y272-DATA!$I$1+1):$E272)</f>
        <v>32.428666666666665</v>
      </c>
      <c r="AE272" s="89">
        <f>STDEVP(INDEX($E$3:$E$1000,$Y272-DATA!$I$1+1):$E272)</f>
        <v>0.3581036473175086</v>
      </c>
      <c r="AF272" s="89">
        <f>AD272-MACD!$AB$5*AE272</f>
        <v>31.71245937203165</v>
      </c>
      <c r="AG272" s="89">
        <f>AD272+MACD!$AB$5*AE272</f>
        <v>33.144873961301684</v>
      </c>
    </row>
    <row r="273" spans="1:33" ht="12.75">
      <c r="A273" s="16">
        <f>DATA!C279</f>
        <v>36768</v>
      </c>
      <c r="B273" s="53">
        <f>DATA!D279</f>
        <v>32.49</v>
      </c>
      <c r="C273" s="53">
        <f>DATA!E279</f>
        <v>32.81</v>
      </c>
      <c r="D273" s="53">
        <f>DATA!F279</f>
        <v>32.31</v>
      </c>
      <c r="E273" s="53">
        <f>DATA!G279</f>
        <v>32.79</v>
      </c>
      <c r="F273" s="55">
        <f>DATA!H279</f>
        <v>16618400</v>
      </c>
      <c r="G273" s="19">
        <f t="shared" si="49"/>
        <v>32.56683536584889</v>
      </c>
      <c r="H273" s="19">
        <f t="shared" si="50"/>
        <v>1</v>
      </c>
      <c r="I273" s="18">
        <f t="shared" si="45"/>
        <v>32.56683536584889</v>
      </c>
      <c r="J273" s="18"/>
      <c r="K273" s="19">
        <f t="shared" si="51"/>
        <v>32.37372143981537</v>
      </c>
      <c r="L273" s="19">
        <f t="shared" si="52"/>
        <v>1</v>
      </c>
      <c r="M273" s="18">
        <f t="shared" si="46"/>
        <v>32.37372143981537</v>
      </c>
      <c r="N273" s="85">
        <f t="shared" si="47"/>
        <v>36768</v>
      </c>
      <c r="O273" s="20">
        <f t="shared" si="48"/>
        <v>0.19311392603351862</v>
      </c>
      <c r="Y273" s="31">
        <f t="shared" si="53"/>
        <v>271</v>
      </c>
      <c r="AD273" s="89">
        <f>AVERAGE(INDEX($E$3:$E$1000,$Y273-DATA!$I$1+1):$E273)</f>
        <v>32.47533333333333</v>
      </c>
      <c r="AE273" s="89">
        <f>STDEVP(INDEX($E$3:$E$1000,$Y273-DATA!$I$1+1):$E273)</f>
        <v>0.3565364248186383</v>
      </c>
      <c r="AF273" s="89">
        <f>AD273-MACD!$AB$5*AE273</f>
        <v>31.762260483696053</v>
      </c>
      <c r="AG273" s="89">
        <f>AD273+MACD!$AB$5*AE273</f>
        <v>33.18840618297061</v>
      </c>
    </row>
    <row r="274" spans="1:33" ht="12.75">
      <c r="A274" s="16">
        <f>DATA!C280</f>
        <v>36769</v>
      </c>
      <c r="B274" s="53">
        <f>DATA!D280</f>
        <v>32.79</v>
      </c>
      <c r="C274" s="53">
        <f>DATA!E280</f>
        <v>32.97</v>
      </c>
      <c r="D274" s="53">
        <f>DATA!F280</f>
        <v>32.62</v>
      </c>
      <c r="E274" s="53">
        <f>DATA!G280</f>
        <v>32.88</v>
      </c>
      <c r="F274" s="55">
        <f>DATA!H280</f>
        <v>11502500</v>
      </c>
      <c r="G274" s="19">
        <f t="shared" si="49"/>
        <v>32.596660569101374</v>
      </c>
      <c r="H274" s="19">
        <f t="shared" si="50"/>
        <v>1</v>
      </c>
      <c r="I274" s="18">
        <f t="shared" si="45"/>
        <v>32.596660569101374</v>
      </c>
      <c r="J274" s="18"/>
      <c r="K274" s="19">
        <f t="shared" si="51"/>
        <v>32.39357550099908</v>
      </c>
      <c r="L274" s="19">
        <f t="shared" si="52"/>
        <v>1</v>
      </c>
      <c r="M274" s="18">
        <f t="shared" si="46"/>
        <v>32.39357550099908</v>
      </c>
      <c r="N274" s="85">
        <f t="shared" si="47"/>
        <v>36769</v>
      </c>
      <c r="O274" s="20">
        <f t="shared" si="48"/>
        <v>0.20308506810229687</v>
      </c>
      <c r="Y274" s="31">
        <f t="shared" si="53"/>
        <v>272</v>
      </c>
      <c r="AD274" s="89">
        <f>AVERAGE(INDEX($E$3:$E$1000,$Y274-DATA!$I$1+1):$E274)</f>
        <v>32.52066666666667</v>
      </c>
      <c r="AE274" s="89">
        <f>STDEVP(INDEX($E$3:$E$1000,$Y274-DATA!$I$1+1):$E274)</f>
        <v>0.36183728694277345</v>
      </c>
      <c r="AF274" s="89">
        <f>AD274-MACD!$AB$5*AE274</f>
        <v>31.796992092781124</v>
      </c>
      <c r="AG274" s="89">
        <f>AD274+MACD!$AB$5*AE274</f>
        <v>33.24434124055222</v>
      </c>
    </row>
    <row r="275" spans="1:33" ht="12.75">
      <c r="A275" s="16">
        <f>DATA!C281</f>
        <v>36770</v>
      </c>
      <c r="B275" s="53">
        <f>DATA!D281</f>
        <v>32.9</v>
      </c>
      <c r="C275" s="53">
        <f>DATA!E281</f>
        <v>33.16</v>
      </c>
      <c r="D275" s="53">
        <f>DATA!F281</f>
        <v>32.78</v>
      </c>
      <c r="E275" s="53">
        <f>DATA!G281</f>
        <v>33.13</v>
      </c>
      <c r="F275" s="55">
        <f>DATA!H281</f>
        <v>13834000</v>
      </c>
      <c r="G275" s="19">
        <f t="shared" si="49"/>
        <v>32.64745480061553</v>
      </c>
      <c r="H275" s="19">
        <f t="shared" si="50"/>
        <v>1</v>
      </c>
      <c r="I275" s="18">
        <f t="shared" si="45"/>
        <v>32.64745480061553</v>
      </c>
      <c r="J275" s="18"/>
      <c r="K275" s="19">
        <f t="shared" si="51"/>
        <v>32.42245489311676</v>
      </c>
      <c r="L275" s="19">
        <f t="shared" si="52"/>
        <v>1</v>
      </c>
      <c r="M275" s="18">
        <f t="shared" si="46"/>
        <v>32.42245489311676</v>
      </c>
      <c r="N275" s="85">
        <f t="shared" si="47"/>
        <v>36770</v>
      </c>
      <c r="O275" s="20">
        <f t="shared" si="48"/>
        <v>0.22499990749876986</v>
      </c>
      <c r="Y275" s="31">
        <f t="shared" si="53"/>
        <v>273</v>
      </c>
      <c r="AD275" s="89">
        <f>AVERAGE(INDEX($E$3:$E$1000,$Y275-DATA!$I$1+1):$E275)</f>
        <v>32.622</v>
      </c>
      <c r="AE275" s="89">
        <f>STDEVP(INDEX($E$3:$E$1000,$Y275-DATA!$I$1+1):$E275)</f>
        <v>0.30020437482933565</v>
      </c>
      <c r="AF275" s="89">
        <f>AD275-MACD!$AB$5*AE275</f>
        <v>32.02159125034133</v>
      </c>
      <c r="AG275" s="89">
        <f>AD275+MACD!$AB$5*AE275</f>
        <v>33.22240874965867</v>
      </c>
    </row>
    <row r="276" spans="1:33" ht="12.75">
      <c r="A276" s="16">
        <f>DATA!C282</f>
        <v>36771</v>
      </c>
      <c r="B276" s="53">
        <f>DATA!D282</f>
        <v>33</v>
      </c>
      <c r="C276" s="53">
        <f>DATA!E282</f>
        <v>33.12</v>
      </c>
      <c r="D276" s="53">
        <f>DATA!F282</f>
        <v>32.78</v>
      </c>
      <c r="E276" s="53">
        <f>DATA!G282</f>
        <v>32.84</v>
      </c>
      <c r="F276" s="55">
        <f>DATA!H282</f>
        <v>11664900</v>
      </c>
      <c r="G276" s="19">
        <f t="shared" si="49"/>
        <v>32.66579243865215</v>
      </c>
      <c r="H276" s="19">
        <f t="shared" si="50"/>
        <v>1</v>
      </c>
      <c r="I276" s="18">
        <f t="shared" si="45"/>
        <v>32.66579243865215</v>
      </c>
      <c r="J276" s="18"/>
      <c r="K276" s="19">
        <f t="shared" si="51"/>
        <v>32.43882921103375</v>
      </c>
      <c r="L276" s="19">
        <f t="shared" si="52"/>
        <v>1</v>
      </c>
      <c r="M276" s="18">
        <f t="shared" si="46"/>
        <v>32.43882921103375</v>
      </c>
      <c r="N276" s="85">
        <f t="shared" si="47"/>
        <v>36771</v>
      </c>
      <c r="O276" s="20">
        <f t="shared" si="48"/>
        <v>0.22696322761839838</v>
      </c>
      <c r="Y276" s="31">
        <f t="shared" si="53"/>
        <v>274</v>
      </c>
      <c r="AD276" s="89">
        <f>AVERAGE(INDEX($E$3:$E$1000,$Y276-DATA!$I$1+1):$E276)</f>
        <v>32.68533333333333</v>
      </c>
      <c r="AE276" s="89">
        <f>STDEVP(INDEX($E$3:$E$1000,$Y276-DATA!$I$1+1):$E276)</f>
        <v>0.2314264942099265</v>
      </c>
      <c r="AF276" s="89">
        <f>AD276-MACD!$AB$5*AE276</f>
        <v>32.22248034491348</v>
      </c>
      <c r="AG276" s="89">
        <f>AD276+MACD!$AB$5*AE276</f>
        <v>33.14818632175319</v>
      </c>
    </row>
    <row r="277" spans="1:33" ht="12.75">
      <c r="A277" s="16">
        <f>DATA!C283</f>
        <v>36775</v>
      </c>
      <c r="B277" s="53">
        <f>DATA!D283</f>
        <v>33.05</v>
      </c>
      <c r="C277" s="53">
        <f>DATA!E283</f>
        <v>33.49</v>
      </c>
      <c r="D277" s="53">
        <f>DATA!F283</f>
        <v>33.03</v>
      </c>
      <c r="E277" s="53">
        <f>DATA!G283</f>
        <v>33.34</v>
      </c>
      <c r="F277" s="55">
        <f>DATA!H283</f>
        <v>18990800</v>
      </c>
      <c r="G277" s="19">
        <f t="shared" si="49"/>
        <v>32.73000268259004</v>
      </c>
      <c r="H277" s="19">
        <f t="shared" si="50"/>
        <v>1</v>
      </c>
      <c r="I277" s="18">
        <f t="shared" si="45"/>
        <v>32.73000268259004</v>
      </c>
      <c r="J277" s="18"/>
      <c r="K277" s="19">
        <f t="shared" si="51"/>
        <v>32.474169241973605</v>
      </c>
      <c r="L277" s="19">
        <f t="shared" si="52"/>
        <v>1</v>
      </c>
      <c r="M277" s="18">
        <f t="shared" si="46"/>
        <v>32.474169241973605</v>
      </c>
      <c r="N277" s="85">
        <f t="shared" si="47"/>
        <v>36775</v>
      </c>
      <c r="O277" s="20">
        <f t="shared" si="48"/>
        <v>0.25583344061643487</v>
      </c>
      <c r="Y277" s="31">
        <f t="shared" si="53"/>
        <v>275</v>
      </c>
      <c r="AD277" s="89">
        <f>AVERAGE(INDEX($E$3:$E$1000,$Y277-DATA!$I$1+1):$E277)</f>
        <v>32.75466666666667</v>
      </c>
      <c r="AE277" s="89">
        <f>STDEVP(INDEX($E$3:$E$1000,$Y277-DATA!$I$1+1):$E277)</f>
        <v>0.2596630294994144</v>
      </c>
      <c r="AF277" s="89">
        <f>AD277-MACD!$AB$5*AE277</f>
        <v>32.235340607667844</v>
      </c>
      <c r="AG277" s="89">
        <f>AD277+MACD!$AB$5*AE277</f>
        <v>33.2739927256655</v>
      </c>
    </row>
    <row r="278" spans="1:33" ht="12.75">
      <c r="A278" s="16">
        <f>DATA!C284</f>
        <v>36776</v>
      </c>
      <c r="B278" s="53">
        <f>DATA!D284</f>
        <v>33.34</v>
      </c>
      <c r="C278" s="53">
        <f>DATA!E284</f>
        <v>33.72</v>
      </c>
      <c r="D278" s="53">
        <f>DATA!F284</f>
        <v>33.33</v>
      </c>
      <c r="E278" s="53">
        <f>DATA!G284</f>
        <v>33.66</v>
      </c>
      <c r="F278" s="55">
        <f>DATA!H284</f>
        <v>26992400</v>
      </c>
      <c r="G278" s="19">
        <f t="shared" si="49"/>
        <v>32.8185738556767</v>
      </c>
      <c r="H278" s="19">
        <f t="shared" si="50"/>
        <v>1</v>
      </c>
      <c r="I278" s="18">
        <f t="shared" si="45"/>
        <v>32.8185738556767</v>
      </c>
      <c r="J278" s="18"/>
      <c r="K278" s="19">
        <f t="shared" si="51"/>
        <v>32.52067240895503</v>
      </c>
      <c r="L278" s="19">
        <f t="shared" si="52"/>
        <v>1</v>
      </c>
      <c r="M278" s="18">
        <f t="shared" si="46"/>
        <v>32.52067240895503</v>
      </c>
      <c r="N278" s="85">
        <f t="shared" si="47"/>
        <v>36776</v>
      </c>
      <c r="O278" s="20">
        <f t="shared" si="48"/>
        <v>0.2979014467216743</v>
      </c>
      <c r="Y278" s="31">
        <f t="shared" si="53"/>
        <v>276</v>
      </c>
      <c r="AD278" s="89">
        <f>AVERAGE(INDEX($E$3:$E$1000,$Y278-DATA!$I$1+1):$E278)</f>
        <v>32.856</v>
      </c>
      <c r="AE278" s="89">
        <f>STDEVP(INDEX($E$3:$E$1000,$Y278-DATA!$I$1+1):$E278)</f>
        <v>0.29429690223728905</v>
      </c>
      <c r="AF278" s="89">
        <f>AD278-MACD!$AB$5*AE278</f>
        <v>32.267406195525425</v>
      </c>
      <c r="AG278" s="89">
        <f>AD278+MACD!$AB$5*AE278</f>
        <v>33.44459380447458</v>
      </c>
    </row>
    <row r="279" spans="1:33" ht="12.75">
      <c r="A279" s="16">
        <f>DATA!C285</f>
        <v>36777</v>
      </c>
      <c r="B279" s="53">
        <f>DATA!D285</f>
        <v>33.6</v>
      </c>
      <c r="C279" s="53">
        <f>DATA!E285</f>
        <v>34.03</v>
      </c>
      <c r="D279" s="53">
        <f>DATA!F285</f>
        <v>33.59</v>
      </c>
      <c r="E279" s="53">
        <f>DATA!G285</f>
        <v>33.86</v>
      </c>
      <c r="F279" s="55">
        <f>DATA!H285</f>
        <v>26170600</v>
      </c>
      <c r="G279" s="19">
        <f t="shared" si="49"/>
        <v>32.917757297993205</v>
      </c>
      <c r="H279" s="19">
        <f t="shared" si="50"/>
        <v>1</v>
      </c>
      <c r="I279" s="18">
        <f t="shared" si="45"/>
        <v>32.917757297993205</v>
      </c>
      <c r="J279" s="18"/>
      <c r="K279" s="19">
        <f t="shared" si="51"/>
        <v>32.57319505958424</v>
      </c>
      <c r="L279" s="19">
        <f t="shared" si="52"/>
        <v>1</v>
      </c>
      <c r="M279" s="18">
        <f t="shared" si="46"/>
        <v>32.57319505958424</v>
      </c>
      <c r="N279" s="85">
        <f t="shared" si="47"/>
        <v>36777</v>
      </c>
      <c r="O279" s="20">
        <f t="shared" si="48"/>
        <v>0.3445622384089617</v>
      </c>
      <c r="Y279" s="31">
        <f t="shared" si="53"/>
        <v>277</v>
      </c>
      <c r="AD279" s="89">
        <f>AVERAGE(INDEX($E$3:$E$1000,$Y279-DATA!$I$1+1):$E279)</f>
        <v>32.928000000000004</v>
      </c>
      <c r="AE279" s="89">
        <f>STDEVP(INDEX($E$3:$E$1000,$Y279-DATA!$I$1+1):$E279)</f>
        <v>0.38502294303894424</v>
      </c>
      <c r="AF279" s="89">
        <f>AD279-MACD!$AB$5*AE279</f>
        <v>32.157954113922116</v>
      </c>
      <c r="AG279" s="89">
        <f>AD279+MACD!$AB$5*AE279</f>
        <v>33.69804588607789</v>
      </c>
    </row>
    <row r="280" spans="1:33" ht="12.75">
      <c r="A280" s="16">
        <f>DATA!C286</f>
        <v>36778</v>
      </c>
      <c r="B280" s="53">
        <f>DATA!D286</f>
        <v>33.8</v>
      </c>
      <c r="C280" s="53">
        <f>DATA!E286</f>
        <v>34.01</v>
      </c>
      <c r="D280" s="53">
        <f>DATA!F286</f>
        <v>33.52</v>
      </c>
      <c r="E280" s="53">
        <f>DATA!G286</f>
        <v>33.88</v>
      </c>
      <c r="F280" s="55">
        <f>DATA!H286</f>
        <v>16241400</v>
      </c>
      <c r="G280" s="19">
        <f t="shared" si="49"/>
        <v>33.009399460089085</v>
      </c>
      <c r="H280" s="19">
        <f t="shared" si="50"/>
        <v>1</v>
      </c>
      <c r="I280" s="18">
        <f t="shared" si="45"/>
        <v>33.009399460089085</v>
      </c>
      <c r="J280" s="18"/>
      <c r="K280" s="19">
        <f t="shared" si="51"/>
        <v>32.62444231214957</v>
      </c>
      <c r="L280" s="19">
        <f t="shared" si="52"/>
        <v>1</v>
      </c>
      <c r="M280" s="18">
        <f t="shared" si="46"/>
        <v>32.62444231214957</v>
      </c>
      <c r="N280" s="85">
        <f t="shared" si="47"/>
        <v>36778</v>
      </c>
      <c r="O280" s="20">
        <f t="shared" si="48"/>
        <v>0.38495714793951663</v>
      </c>
      <c r="Y280" s="31">
        <f t="shared" si="53"/>
        <v>278</v>
      </c>
      <c r="AD280" s="89">
        <f>AVERAGE(INDEX($E$3:$E$1000,$Y280-DATA!$I$1+1):$E280)</f>
        <v>33.006</v>
      </c>
      <c r="AE280" s="89">
        <f>STDEVP(INDEX($E$3:$E$1000,$Y280-DATA!$I$1+1):$E280)</f>
        <v>0.4465542147001696</v>
      </c>
      <c r="AF280" s="89">
        <f>AD280-MACD!$AB$5*AE280</f>
        <v>32.11289157059966</v>
      </c>
      <c r="AG280" s="89">
        <f>AD280+MACD!$AB$5*AE280</f>
        <v>33.89910842940034</v>
      </c>
    </row>
    <row r="281" spans="1:33" ht="12.75">
      <c r="A281" s="16">
        <f>DATA!C287</f>
        <v>36781</v>
      </c>
      <c r="B281" s="53">
        <f>DATA!D287</f>
        <v>33.88</v>
      </c>
      <c r="C281" s="53">
        <f>DATA!E287</f>
        <v>34.05</v>
      </c>
      <c r="D281" s="53">
        <f>DATA!F287</f>
        <v>33.71</v>
      </c>
      <c r="E281" s="53">
        <f>DATA!G287</f>
        <v>33.75</v>
      </c>
      <c r="F281" s="55">
        <f>DATA!H287</f>
        <v>17123000</v>
      </c>
      <c r="G281" s="19">
        <f t="shared" si="49"/>
        <v>33.0799328448425</v>
      </c>
      <c r="H281" s="19">
        <f t="shared" si="50"/>
        <v>1</v>
      </c>
      <c r="I281" s="18">
        <f t="shared" si="45"/>
        <v>33.0799328448425</v>
      </c>
      <c r="J281" s="18"/>
      <c r="K281" s="19">
        <f t="shared" si="51"/>
        <v>32.668581829320175</v>
      </c>
      <c r="L281" s="19">
        <f t="shared" si="52"/>
        <v>1</v>
      </c>
      <c r="M281" s="18">
        <f t="shared" si="46"/>
        <v>32.668581829320175</v>
      </c>
      <c r="N281" s="85">
        <f t="shared" si="47"/>
        <v>36781</v>
      </c>
      <c r="O281" s="20">
        <f t="shared" si="48"/>
        <v>0.4113510155223281</v>
      </c>
      <c r="Y281" s="31">
        <f t="shared" si="53"/>
        <v>279</v>
      </c>
      <c r="AD281" s="89">
        <f>AVERAGE(INDEX($E$3:$E$1000,$Y281-DATA!$I$1+1):$E281)</f>
        <v>33.07933333333334</v>
      </c>
      <c r="AE281" s="89">
        <f>STDEVP(INDEX($E$3:$E$1000,$Y281-DATA!$I$1+1):$E281)</f>
        <v>0.4716844519613565</v>
      </c>
      <c r="AF281" s="89">
        <f>AD281-MACD!$AB$5*AE281</f>
        <v>32.13596442941063</v>
      </c>
      <c r="AG281" s="89">
        <f>AD281+MACD!$AB$5*AE281</f>
        <v>34.02270223725605</v>
      </c>
    </row>
    <row r="282" spans="1:33" ht="12.75">
      <c r="A282" s="16">
        <f>DATA!C288</f>
        <v>36782</v>
      </c>
      <c r="B282" s="53">
        <f>DATA!D288</f>
        <v>33.6</v>
      </c>
      <c r="C282" s="53">
        <f>DATA!E288</f>
        <v>33.82</v>
      </c>
      <c r="D282" s="53">
        <f>DATA!F288</f>
        <v>33.52</v>
      </c>
      <c r="E282" s="53">
        <f>DATA!G288</f>
        <v>33.82</v>
      </c>
      <c r="F282" s="55">
        <f>DATA!H288</f>
        <v>13829300</v>
      </c>
      <c r="G282" s="19">
        <f t="shared" si="49"/>
        <v>33.15041543104798</v>
      </c>
      <c r="H282" s="19">
        <f t="shared" si="50"/>
        <v>1</v>
      </c>
      <c r="I282" s="18">
        <f t="shared" si="45"/>
        <v>33.15041543104798</v>
      </c>
      <c r="J282" s="18"/>
      <c r="K282" s="19">
        <f t="shared" si="51"/>
        <v>32.71373548307233</v>
      </c>
      <c r="L282" s="19">
        <f t="shared" si="52"/>
        <v>1</v>
      </c>
      <c r="M282" s="18">
        <f t="shared" si="46"/>
        <v>32.71373548307233</v>
      </c>
      <c r="N282" s="85">
        <f t="shared" si="47"/>
        <v>36782</v>
      </c>
      <c r="O282" s="20">
        <f t="shared" si="48"/>
        <v>0.4366799479756551</v>
      </c>
      <c r="Y282" s="31">
        <f t="shared" si="53"/>
        <v>280</v>
      </c>
      <c r="AD282" s="89">
        <f>AVERAGE(INDEX($E$3:$E$1000,$Y282-DATA!$I$1+1):$E282)</f>
        <v>33.16666666666667</v>
      </c>
      <c r="AE282" s="89">
        <f>STDEVP(INDEX($E$3:$E$1000,$Y282-DATA!$I$1+1):$E282)</f>
        <v>0.4793977703554721</v>
      </c>
      <c r="AF282" s="89">
        <f>AD282-MACD!$AB$5*AE282</f>
        <v>32.20787112595573</v>
      </c>
      <c r="AG282" s="89">
        <f>AD282+MACD!$AB$5*AE282</f>
        <v>34.125462207377616</v>
      </c>
    </row>
    <row r="283" spans="1:33" ht="12.75">
      <c r="A283" s="16">
        <f>DATA!C289</f>
        <v>36783</v>
      </c>
      <c r="B283" s="53">
        <f>DATA!D289</f>
        <v>33.82</v>
      </c>
      <c r="C283" s="53">
        <f>DATA!E289</f>
        <v>33.82</v>
      </c>
      <c r="D283" s="53">
        <f>DATA!F289</f>
        <v>33.49</v>
      </c>
      <c r="E283" s="53">
        <f>DATA!G289</f>
        <v>33.53</v>
      </c>
      <c r="F283" s="55">
        <f>DATA!H289</f>
        <v>12561300</v>
      </c>
      <c r="G283" s="19">
        <f t="shared" si="49"/>
        <v>33.18656634237674</v>
      </c>
      <c r="H283" s="19">
        <f t="shared" si="50"/>
        <v>1</v>
      </c>
      <c r="I283" s="18">
        <f t="shared" si="45"/>
        <v>33.18656634237674</v>
      </c>
      <c r="J283" s="18"/>
      <c r="K283" s="19">
        <f t="shared" si="51"/>
        <v>32.745745856285176</v>
      </c>
      <c r="L283" s="19">
        <f t="shared" si="52"/>
        <v>1</v>
      </c>
      <c r="M283" s="18">
        <f t="shared" si="46"/>
        <v>32.745745856285176</v>
      </c>
      <c r="N283" s="85">
        <f t="shared" si="47"/>
        <v>36783</v>
      </c>
      <c r="O283" s="20">
        <f t="shared" si="48"/>
        <v>0.44082048609156743</v>
      </c>
      <c r="Y283" s="31">
        <f t="shared" si="53"/>
        <v>281</v>
      </c>
      <c r="AD283" s="89">
        <f>AVERAGE(INDEX($E$3:$E$1000,$Y283-DATA!$I$1+1):$E283)</f>
        <v>33.22666666666667</v>
      </c>
      <c r="AE283" s="89">
        <f>STDEVP(INDEX($E$3:$E$1000,$Y283-DATA!$I$1+1):$E283)</f>
        <v>0.46456670373837733</v>
      </c>
      <c r="AF283" s="89">
        <f>AD283-MACD!$AB$5*AE283</f>
        <v>32.29753325918991</v>
      </c>
      <c r="AG283" s="89">
        <f>AD283+MACD!$AB$5*AE283</f>
        <v>34.15580007414342</v>
      </c>
    </row>
    <row r="284" spans="1:33" ht="12.75">
      <c r="A284" s="16">
        <f>DATA!C290</f>
        <v>36784</v>
      </c>
      <c r="B284" s="53">
        <f>DATA!D290</f>
        <v>33.58</v>
      </c>
      <c r="C284" s="53">
        <f>DATA!E290</f>
        <v>33.76</v>
      </c>
      <c r="D284" s="53">
        <f>DATA!F290</f>
        <v>33.5</v>
      </c>
      <c r="E284" s="53">
        <f>DATA!G290</f>
        <v>33.53</v>
      </c>
      <c r="F284" s="55">
        <f>DATA!H290</f>
        <v>9464800</v>
      </c>
      <c r="G284" s="19">
        <f t="shared" si="49"/>
        <v>33.21927430976943</v>
      </c>
      <c r="H284" s="19">
        <f t="shared" si="50"/>
        <v>1</v>
      </c>
      <c r="I284" s="18">
        <f t="shared" si="45"/>
        <v>33.21927430976943</v>
      </c>
      <c r="J284" s="18"/>
      <c r="K284" s="19">
        <f t="shared" si="51"/>
        <v>32.77650092074458</v>
      </c>
      <c r="L284" s="19">
        <f t="shared" si="52"/>
        <v>1</v>
      </c>
      <c r="M284" s="18">
        <f t="shared" si="46"/>
        <v>32.77650092074458</v>
      </c>
      <c r="N284" s="85">
        <f t="shared" si="47"/>
        <v>36784</v>
      </c>
      <c r="O284" s="20">
        <f t="shared" si="48"/>
        <v>0.4427733890248504</v>
      </c>
      <c r="Y284" s="31">
        <f t="shared" si="53"/>
        <v>282</v>
      </c>
      <c r="AD284" s="89">
        <f>AVERAGE(INDEX($E$3:$E$1000,$Y284-DATA!$I$1+1):$E284)</f>
        <v>33.275999999999996</v>
      </c>
      <c r="AE284" s="89">
        <f>STDEVP(INDEX($E$3:$E$1000,$Y284-DATA!$I$1+1):$E284)</f>
        <v>0.45476440787157046</v>
      </c>
      <c r="AF284" s="89">
        <f>AD284-MACD!$AB$5*AE284</f>
        <v>32.36647118425685</v>
      </c>
      <c r="AG284" s="89">
        <f>AD284+MACD!$AB$5*AE284</f>
        <v>34.18552881574314</v>
      </c>
    </row>
    <row r="285" spans="1:33" ht="12.75">
      <c r="A285" s="16">
        <f>DATA!C291</f>
        <v>36785</v>
      </c>
      <c r="B285" s="53">
        <f>DATA!D291</f>
        <v>33.7</v>
      </c>
      <c r="C285" s="53">
        <f>DATA!E291</f>
        <v>34.24</v>
      </c>
      <c r="D285" s="53">
        <f>DATA!F291</f>
        <v>33.7</v>
      </c>
      <c r="E285" s="53">
        <f>DATA!G291</f>
        <v>34.22</v>
      </c>
      <c r="F285" s="55">
        <f>DATA!H291</f>
        <v>29386500</v>
      </c>
      <c r="G285" s="19">
        <f t="shared" si="49"/>
        <v>33.31458151836282</v>
      </c>
      <c r="H285" s="19">
        <f t="shared" si="50"/>
        <v>1</v>
      </c>
      <c r="I285" s="18">
        <f t="shared" si="45"/>
        <v>33.31458151836282</v>
      </c>
      <c r="J285" s="18"/>
      <c r="K285" s="19">
        <f t="shared" si="51"/>
        <v>32.83310872777421</v>
      </c>
      <c r="L285" s="19">
        <f t="shared" si="52"/>
        <v>1</v>
      </c>
      <c r="M285" s="18">
        <f t="shared" si="46"/>
        <v>32.83310872777421</v>
      </c>
      <c r="N285" s="85">
        <f t="shared" si="47"/>
        <v>36785</v>
      </c>
      <c r="O285" s="20">
        <f t="shared" si="48"/>
        <v>0.4814727905886116</v>
      </c>
      <c r="Y285" s="31">
        <f t="shared" si="53"/>
        <v>283</v>
      </c>
      <c r="AD285" s="89">
        <f>AVERAGE(INDEX($E$3:$E$1000,$Y285-DATA!$I$1+1):$E285)</f>
        <v>33.37133333333334</v>
      </c>
      <c r="AE285" s="89">
        <f>STDEVP(INDEX($E$3:$E$1000,$Y285-DATA!$I$1+1):$E285)</f>
        <v>0.491309361694411</v>
      </c>
      <c r="AF285" s="89">
        <f>AD285-MACD!$AB$5*AE285</f>
        <v>32.388714609944515</v>
      </c>
      <c r="AG285" s="89">
        <f>AD285+MACD!$AB$5*AE285</f>
        <v>34.353952056722164</v>
      </c>
    </row>
    <row r="286" spans="1:33" ht="12.75">
      <c r="A286" s="16">
        <f>DATA!C292</f>
        <v>36788</v>
      </c>
      <c r="B286" s="53">
        <f>DATA!D292</f>
        <v>34.05</v>
      </c>
      <c r="C286" s="53">
        <f>DATA!E292</f>
        <v>34.47</v>
      </c>
      <c r="D286" s="53">
        <f>DATA!F292</f>
        <v>34.02</v>
      </c>
      <c r="E286" s="53">
        <f>DATA!G292</f>
        <v>34.21</v>
      </c>
      <c r="F286" s="55">
        <f>DATA!H292</f>
        <v>19778800</v>
      </c>
      <c r="G286" s="19">
        <f t="shared" si="49"/>
        <v>33.39985946899493</v>
      </c>
      <c r="H286" s="19">
        <f t="shared" si="50"/>
        <v>1</v>
      </c>
      <c r="I286" s="18">
        <f t="shared" si="45"/>
        <v>33.39985946899493</v>
      </c>
      <c r="J286" s="18"/>
      <c r="K286" s="19">
        <f t="shared" si="51"/>
        <v>32.88710446393993</v>
      </c>
      <c r="L286" s="19">
        <f t="shared" si="52"/>
        <v>1</v>
      </c>
      <c r="M286" s="18">
        <f t="shared" si="46"/>
        <v>32.88710446393993</v>
      </c>
      <c r="N286" s="85">
        <f t="shared" si="47"/>
        <v>36788</v>
      </c>
      <c r="O286" s="20">
        <f t="shared" si="48"/>
        <v>0.5127550050550056</v>
      </c>
      <c r="Y286" s="31">
        <f t="shared" si="53"/>
        <v>284</v>
      </c>
      <c r="AD286" s="89">
        <f>AVERAGE(INDEX($E$3:$E$1000,$Y286-DATA!$I$1+1):$E286)</f>
        <v>33.46733333333333</v>
      </c>
      <c r="AE286" s="89">
        <f>STDEVP(INDEX($E$3:$E$1000,$Y286-DATA!$I$1+1):$E286)</f>
        <v>0.5049285978129656</v>
      </c>
      <c r="AF286" s="89">
        <f>AD286-MACD!$AB$5*AE286</f>
        <v>32.457476137707395</v>
      </c>
      <c r="AG286" s="89">
        <f>AD286+MACD!$AB$5*AE286</f>
        <v>34.47719052895926</v>
      </c>
    </row>
    <row r="287" spans="1:33" ht="12.75">
      <c r="A287" s="16">
        <f>DATA!C293</f>
        <v>36789</v>
      </c>
      <c r="B287" s="53">
        <f>DATA!D293</f>
        <v>34.22</v>
      </c>
      <c r="C287" s="53">
        <f>DATA!E293</f>
        <v>34.53</v>
      </c>
      <c r="D287" s="53">
        <f>DATA!F293</f>
        <v>34.03</v>
      </c>
      <c r="E287" s="53">
        <f>DATA!G293</f>
        <v>34.46</v>
      </c>
      <c r="F287" s="55">
        <f>DATA!H293</f>
        <v>15252500</v>
      </c>
      <c r="G287" s="19">
        <f t="shared" si="49"/>
        <v>33.50082523385256</v>
      </c>
      <c r="H287" s="19">
        <f t="shared" si="50"/>
        <v>1</v>
      </c>
      <c r="I287" s="18">
        <f t="shared" si="45"/>
        <v>33.50082523385256</v>
      </c>
      <c r="J287" s="18"/>
      <c r="K287" s="19">
        <f t="shared" si="51"/>
        <v>32.94878664182463</v>
      </c>
      <c r="L287" s="19">
        <f t="shared" si="52"/>
        <v>1</v>
      </c>
      <c r="M287" s="18">
        <f t="shared" si="46"/>
        <v>32.94878664182463</v>
      </c>
      <c r="N287" s="85">
        <f t="shared" si="47"/>
        <v>36789</v>
      </c>
      <c r="O287" s="20">
        <f t="shared" si="48"/>
        <v>0.5520385920279267</v>
      </c>
      <c r="Y287" s="31">
        <f t="shared" si="53"/>
        <v>285</v>
      </c>
      <c r="AD287" s="89">
        <f>AVERAGE(INDEX($E$3:$E$1000,$Y287-DATA!$I$1+1):$E287)</f>
        <v>33.593333333333334</v>
      </c>
      <c r="AE287" s="89">
        <f>STDEVP(INDEX($E$3:$E$1000,$Y287-DATA!$I$1+1):$E287)</f>
        <v>0.5010877057852516</v>
      </c>
      <c r="AF287" s="89">
        <f>AD287-MACD!$AB$5*AE287</f>
        <v>32.59115792176283</v>
      </c>
      <c r="AG287" s="89">
        <f>AD287+MACD!$AB$5*AE287</f>
        <v>34.59550874490384</v>
      </c>
    </row>
    <row r="288" spans="1:33" ht="12.75">
      <c r="A288" s="16">
        <f>DATA!C294</f>
        <v>36790</v>
      </c>
      <c r="B288" s="53">
        <f>DATA!D294</f>
        <v>34.2</v>
      </c>
      <c r="C288" s="53">
        <f>DATA!E294</f>
        <v>34.25</v>
      </c>
      <c r="D288" s="53">
        <f>DATA!F294</f>
        <v>33.71</v>
      </c>
      <c r="E288" s="53">
        <f>DATA!G294</f>
        <v>33.93</v>
      </c>
      <c r="F288" s="55">
        <f>DATA!H294</f>
        <v>20379800</v>
      </c>
      <c r="G288" s="19">
        <f t="shared" si="49"/>
        <v>33.5416990211047</v>
      </c>
      <c r="H288" s="19">
        <f t="shared" si="50"/>
        <v>1</v>
      </c>
      <c r="I288" s="18">
        <f t="shared" si="45"/>
        <v>33.5416990211047</v>
      </c>
      <c r="J288" s="18"/>
      <c r="K288" s="19">
        <f t="shared" si="51"/>
        <v>32.9872655970472</v>
      </c>
      <c r="L288" s="19">
        <f t="shared" si="52"/>
        <v>1</v>
      </c>
      <c r="M288" s="18">
        <f t="shared" si="46"/>
        <v>32.9872655970472</v>
      </c>
      <c r="N288" s="85">
        <f t="shared" si="47"/>
        <v>36790</v>
      </c>
      <c r="O288" s="20">
        <f t="shared" si="48"/>
        <v>0.5544334240574997</v>
      </c>
      <c r="Y288" s="31">
        <f t="shared" si="53"/>
        <v>286</v>
      </c>
      <c r="AD288" s="89">
        <f>AVERAGE(INDEX($E$3:$E$1000,$Y288-DATA!$I$1+1):$E288)</f>
        <v>33.66933333333333</v>
      </c>
      <c r="AE288" s="89">
        <f>STDEVP(INDEX($E$3:$E$1000,$Y288-DATA!$I$1+1):$E288)</f>
        <v>0.45808975345770164</v>
      </c>
      <c r="AF288" s="89">
        <f>AD288-MACD!$AB$5*AE288</f>
        <v>32.75315382641792</v>
      </c>
      <c r="AG288" s="89">
        <f>AD288+MACD!$AB$5*AE288</f>
        <v>34.58551284024873</v>
      </c>
    </row>
    <row r="289" spans="1:33" ht="12.75">
      <c r="A289" s="16">
        <f>DATA!C295</f>
        <v>36791</v>
      </c>
      <c r="B289" s="53">
        <f>DATA!D295</f>
        <v>33.77</v>
      </c>
      <c r="C289" s="53">
        <f>DATA!E295</f>
        <v>33.77</v>
      </c>
      <c r="D289" s="53">
        <f>DATA!F295</f>
        <v>33.4</v>
      </c>
      <c r="E289" s="53">
        <f>DATA!G295</f>
        <v>33.42</v>
      </c>
      <c r="F289" s="55">
        <f>DATA!H295</f>
        <v>15236500</v>
      </c>
      <c r="G289" s="19">
        <f t="shared" si="49"/>
        <v>33.530108638142345</v>
      </c>
      <c r="H289" s="19">
        <f t="shared" si="50"/>
        <v>1</v>
      </c>
      <c r="I289" s="18">
        <f t="shared" si="45"/>
        <v>33.530108638142345</v>
      </c>
      <c r="J289" s="18"/>
      <c r="K289" s="19">
        <f t="shared" si="51"/>
        <v>33.004235573633586</v>
      </c>
      <c r="L289" s="19">
        <f t="shared" si="52"/>
        <v>1</v>
      </c>
      <c r="M289" s="18">
        <f t="shared" si="46"/>
        <v>33.004235573633586</v>
      </c>
      <c r="N289" s="85">
        <f t="shared" si="47"/>
        <v>36791</v>
      </c>
      <c r="O289" s="20">
        <f t="shared" si="48"/>
        <v>0.5258730645087581</v>
      </c>
      <c r="Y289" s="31">
        <f t="shared" si="53"/>
        <v>287</v>
      </c>
      <c r="AD289" s="89">
        <f>AVERAGE(INDEX($E$3:$E$1000,$Y289-DATA!$I$1+1):$E289)</f>
        <v>33.70533333333333</v>
      </c>
      <c r="AE289" s="89">
        <f>STDEVP(INDEX($E$3:$E$1000,$Y289-DATA!$I$1+1):$E289)</f>
        <v>0.4137127291038065</v>
      </c>
      <c r="AF289" s="89">
        <f>AD289-MACD!$AB$5*AE289</f>
        <v>32.877907875125715</v>
      </c>
      <c r="AG289" s="89">
        <f>AD289+MACD!$AB$5*AE289</f>
        <v>34.53275879154094</v>
      </c>
    </row>
    <row r="290" spans="1:33" ht="12.75">
      <c r="A290" s="16">
        <f>DATA!C296</f>
        <v>36792</v>
      </c>
      <c r="B290" s="53">
        <f>DATA!D296</f>
        <v>33.5</v>
      </c>
      <c r="C290" s="53">
        <f>DATA!E296</f>
        <v>33.52</v>
      </c>
      <c r="D290" s="53">
        <f>DATA!F296</f>
        <v>33.21</v>
      </c>
      <c r="E290" s="53">
        <f>DATA!G296</f>
        <v>33.41</v>
      </c>
      <c r="F290" s="55">
        <f>DATA!H296</f>
        <v>13324000</v>
      </c>
      <c r="G290" s="19">
        <f t="shared" si="49"/>
        <v>33.518669720224025</v>
      </c>
      <c r="H290" s="19">
        <f t="shared" si="50"/>
        <v>1</v>
      </c>
      <c r="I290" s="18">
        <f t="shared" si="45"/>
        <v>33.518669720224025</v>
      </c>
      <c r="J290" s="18"/>
      <c r="K290" s="19">
        <f t="shared" si="51"/>
        <v>33.02014790407933</v>
      </c>
      <c r="L290" s="19">
        <f t="shared" si="52"/>
        <v>1</v>
      </c>
      <c r="M290" s="18">
        <f t="shared" si="46"/>
        <v>33.02014790407933</v>
      </c>
      <c r="N290" s="85">
        <f t="shared" si="47"/>
        <v>36792</v>
      </c>
      <c r="O290" s="20">
        <f t="shared" si="48"/>
        <v>0.49852181614469515</v>
      </c>
      <c r="Y290" s="31">
        <f t="shared" si="53"/>
        <v>288</v>
      </c>
      <c r="AD290" s="89">
        <f>AVERAGE(INDEX($E$3:$E$1000,$Y290-DATA!$I$1+1):$E290)</f>
        <v>33.724</v>
      </c>
      <c r="AE290" s="89">
        <f>STDEVP(INDEX($E$3:$E$1000,$Y290-DATA!$I$1+1):$E290)</f>
        <v>0.39313780450852087</v>
      </c>
      <c r="AF290" s="89">
        <f>AD290-MACD!$AB$5*AE290</f>
        <v>32.93772439098296</v>
      </c>
      <c r="AG290" s="89">
        <f>AD290+MACD!$AB$5*AE290</f>
        <v>34.510275609017036</v>
      </c>
    </row>
    <row r="291" spans="1:33" ht="12.75">
      <c r="A291" s="16">
        <f>DATA!C297</f>
        <v>36795</v>
      </c>
      <c r="B291" s="53">
        <f>DATA!D297</f>
        <v>33.12</v>
      </c>
      <c r="C291" s="53">
        <f>DATA!E297</f>
        <v>33.31</v>
      </c>
      <c r="D291" s="53">
        <f>DATA!F297</f>
        <v>33.01</v>
      </c>
      <c r="E291" s="53">
        <f>DATA!G297</f>
        <v>33.12</v>
      </c>
      <c r="F291" s="55">
        <f>DATA!H297</f>
        <v>16905700</v>
      </c>
      <c r="G291" s="19">
        <f t="shared" si="49"/>
        <v>33.480701175440785</v>
      </c>
      <c r="H291" s="19">
        <f t="shared" si="50"/>
        <v>1</v>
      </c>
      <c r="I291" s="18">
        <f t="shared" si="45"/>
        <v>33.480701175440785</v>
      </c>
      <c r="J291" s="18"/>
      <c r="K291" s="19">
        <f t="shared" si="51"/>
        <v>33.02406367254681</v>
      </c>
      <c r="L291" s="19">
        <f t="shared" si="52"/>
        <v>1</v>
      </c>
      <c r="M291" s="18">
        <f t="shared" si="46"/>
        <v>33.02406367254681</v>
      </c>
      <c r="N291" s="85">
        <f t="shared" si="47"/>
        <v>36795</v>
      </c>
      <c r="O291" s="20">
        <f t="shared" si="48"/>
        <v>0.456637502893976</v>
      </c>
      <c r="Y291" s="31">
        <f t="shared" si="53"/>
        <v>289</v>
      </c>
      <c r="AD291" s="89">
        <f>AVERAGE(INDEX($E$3:$E$1000,$Y291-DATA!$I$1+1):$E291)</f>
        <v>33.742666666666665</v>
      </c>
      <c r="AE291" s="89">
        <f>STDEVP(INDEX($E$3:$E$1000,$Y291-DATA!$I$1+1):$E291)</f>
        <v>0.3555740272978045</v>
      </c>
      <c r="AF291" s="89">
        <f>AD291-MACD!$AB$5*AE291</f>
        <v>33.031518612071054</v>
      </c>
      <c r="AG291" s="89">
        <f>AD291+MACD!$AB$5*AE291</f>
        <v>34.453814721262276</v>
      </c>
    </row>
    <row r="292" spans="1:33" ht="12.75">
      <c r="A292" s="16">
        <f>DATA!C298</f>
        <v>36796</v>
      </c>
      <c r="B292" s="53">
        <f>DATA!D298</f>
        <v>33.2</v>
      </c>
      <c r="C292" s="53">
        <f>DATA!E298</f>
        <v>33.47</v>
      </c>
      <c r="D292" s="53">
        <f>DATA!F298</f>
        <v>33.04</v>
      </c>
      <c r="E292" s="53">
        <f>DATA!G298</f>
        <v>33.31</v>
      </c>
      <c r="F292" s="55">
        <f>DATA!H298</f>
        <v>15419800</v>
      </c>
      <c r="G292" s="19">
        <f t="shared" si="49"/>
        <v>33.4644439206369</v>
      </c>
      <c r="H292" s="19">
        <f t="shared" si="50"/>
        <v>1</v>
      </c>
      <c r="I292" s="18">
        <f t="shared" si="45"/>
        <v>33.4644439206369</v>
      </c>
      <c r="J292" s="18"/>
      <c r="K292" s="19">
        <f t="shared" si="51"/>
        <v>33.0352768618587</v>
      </c>
      <c r="L292" s="19">
        <f t="shared" si="52"/>
        <v>1</v>
      </c>
      <c r="M292" s="18">
        <f t="shared" si="46"/>
        <v>33.0352768618587</v>
      </c>
      <c r="N292" s="85">
        <f t="shared" si="47"/>
        <v>36796</v>
      </c>
      <c r="O292" s="20">
        <f t="shared" si="48"/>
        <v>0.42916705877820505</v>
      </c>
      <c r="Y292" s="31">
        <f t="shared" si="53"/>
        <v>290</v>
      </c>
      <c r="AD292" s="89">
        <f>AVERAGE(INDEX($E$3:$E$1000,$Y292-DATA!$I$1+1):$E292)</f>
        <v>33.74066666666666</v>
      </c>
      <c r="AE292" s="89">
        <f>STDEVP(INDEX($E$3:$E$1000,$Y292-DATA!$I$1+1):$E292)</f>
        <v>0.35790998247562916</v>
      </c>
      <c r="AF292" s="89">
        <f>AD292-MACD!$AB$5*AE292</f>
        <v>33.024846701715404</v>
      </c>
      <c r="AG292" s="89">
        <f>AD292+MACD!$AB$5*AE292</f>
        <v>34.45648663161792</v>
      </c>
    </row>
    <row r="293" spans="1:33" ht="12.75">
      <c r="A293" s="16">
        <f>DATA!C299</f>
        <v>36797</v>
      </c>
      <c r="B293" s="53">
        <f>DATA!D299</f>
        <v>33.45</v>
      </c>
      <c r="C293" s="53">
        <f>DATA!E299</f>
        <v>33.58</v>
      </c>
      <c r="D293" s="53">
        <f>DATA!F299</f>
        <v>33.28</v>
      </c>
      <c r="E293" s="53">
        <f>DATA!G299</f>
        <v>33.45</v>
      </c>
      <c r="F293" s="55">
        <f>DATA!H299</f>
        <v>14456500</v>
      </c>
      <c r="G293" s="19">
        <f t="shared" si="49"/>
        <v>33.46306830914767</v>
      </c>
      <c r="H293" s="19">
        <f t="shared" si="50"/>
        <v>1</v>
      </c>
      <c r="I293" s="18">
        <f t="shared" si="45"/>
        <v>33.46306830914767</v>
      </c>
      <c r="J293" s="18"/>
      <c r="K293" s="19">
        <f t="shared" si="51"/>
        <v>33.051540514334825</v>
      </c>
      <c r="L293" s="19">
        <f t="shared" si="52"/>
        <v>1</v>
      </c>
      <c r="M293" s="18">
        <f t="shared" si="46"/>
        <v>33.051540514334825</v>
      </c>
      <c r="N293" s="85">
        <f t="shared" si="47"/>
        <v>36797</v>
      </c>
      <c r="O293" s="20">
        <f t="shared" si="48"/>
        <v>0.41152779481284796</v>
      </c>
      <c r="Y293" s="31">
        <f t="shared" si="53"/>
        <v>291</v>
      </c>
      <c r="AD293" s="89">
        <f>AVERAGE(INDEX($E$3:$E$1000,$Y293-DATA!$I$1+1):$E293)</f>
        <v>33.72666666666667</v>
      </c>
      <c r="AE293" s="89">
        <f>STDEVP(INDEX($E$3:$E$1000,$Y293-DATA!$I$1+1):$E293)</f>
        <v>0.3648317724955432</v>
      </c>
      <c r="AF293" s="89">
        <f>AD293-MACD!$AB$5*AE293</f>
        <v>32.99700312167558</v>
      </c>
      <c r="AG293" s="89">
        <f>AD293+MACD!$AB$5*AE293</f>
        <v>34.45633021165775</v>
      </c>
    </row>
    <row r="294" spans="1:33" ht="12.75">
      <c r="A294" s="16">
        <f>DATA!C300</f>
        <v>36798</v>
      </c>
      <c r="B294" s="53">
        <f>DATA!D300</f>
        <v>33.4</v>
      </c>
      <c r="C294" s="53">
        <f>DATA!E300</f>
        <v>33.61</v>
      </c>
      <c r="D294" s="53">
        <f>DATA!F300</f>
        <v>33.3</v>
      </c>
      <c r="E294" s="53">
        <f>DATA!G300</f>
        <v>33.58</v>
      </c>
      <c r="F294" s="55">
        <f>DATA!H300</f>
        <v>21029700</v>
      </c>
      <c r="G294" s="19">
        <f t="shared" si="49"/>
        <v>33.47420466065741</v>
      </c>
      <c r="H294" s="19">
        <f t="shared" si="50"/>
        <v>1</v>
      </c>
      <c r="I294" s="18">
        <f t="shared" si="45"/>
        <v>33.47420466065741</v>
      </c>
      <c r="J294" s="18"/>
      <c r="K294" s="19">
        <f t="shared" si="51"/>
        <v>33.07226441573346</v>
      </c>
      <c r="L294" s="19">
        <f t="shared" si="52"/>
        <v>1</v>
      </c>
      <c r="M294" s="18">
        <f t="shared" si="46"/>
        <v>33.07226441573346</v>
      </c>
      <c r="N294" s="85">
        <f t="shared" si="47"/>
        <v>36798</v>
      </c>
      <c r="O294" s="20">
        <f t="shared" si="48"/>
        <v>0.4019402449239564</v>
      </c>
      <c r="Y294" s="31">
        <f t="shared" si="53"/>
        <v>292</v>
      </c>
      <c r="AD294" s="89">
        <f>AVERAGE(INDEX($E$3:$E$1000,$Y294-DATA!$I$1+1):$E294)</f>
        <v>33.708</v>
      </c>
      <c r="AE294" s="89">
        <f>STDEVP(INDEX($E$3:$E$1000,$Y294-DATA!$I$1+1):$E294)</f>
        <v>0.3646953066149882</v>
      </c>
      <c r="AF294" s="89">
        <f>AD294-MACD!$AB$5*AE294</f>
        <v>32.978609386770025</v>
      </c>
      <c r="AG294" s="89">
        <f>AD294+MACD!$AB$5*AE294</f>
        <v>34.43739061322997</v>
      </c>
    </row>
    <row r="295" spans="1:33" ht="12.75">
      <c r="A295" s="16">
        <f>DATA!C301</f>
        <v>36799</v>
      </c>
      <c r="B295" s="53">
        <f>DATA!D301</f>
        <v>33.7</v>
      </c>
      <c r="C295" s="53">
        <f>DATA!E301</f>
        <v>33.99</v>
      </c>
      <c r="D295" s="53">
        <f>DATA!F301</f>
        <v>33.65</v>
      </c>
      <c r="E295" s="53">
        <f>DATA!G301</f>
        <v>33.97</v>
      </c>
      <c r="F295" s="55">
        <f>DATA!H301</f>
        <v>15692800</v>
      </c>
      <c r="G295" s="19">
        <f t="shared" si="49"/>
        <v>33.521423264404326</v>
      </c>
      <c r="H295" s="19">
        <f t="shared" si="50"/>
        <v>1</v>
      </c>
      <c r="I295" s="18">
        <f t="shared" si="45"/>
        <v>33.521423264404326</v>
      </c>
      <c r="J295" s="18"/>
      <c r="K295" s="19">
        <f t="shared" si="51"/>
        <v>33.10746973276352</v>
      </c>
      <c r="L295" s="19">
        <f t="shared" si="52"/>
        <v>1</v>
      </c>
      <c r="M295" s="18">
        <f t="shared" si="46"/>
        <v>33.10746973276352</v>
      </c>
      <c r="N295" s="85">
        <f t="shared" si="47"/>
        <v>36799</v>
      </c>
      <c r="O295" s="20">
        <f t="shared" si="48"/>
        <v>0.41395353164080717</v>
      </c>
      <c r="Y295" s="31">
        <f t="shared" si="53"/>
        <v>293</v>
      </c>
      <c r="AD295" s="89">
        <f>AVERAGE(INDEX($E$3:$E$1000,$Y295-DATA!$I$1+1):$E295)</f>
        <v>33.71399999999999</v>
      </c>
      <c r="AE295" s="89">
        <f>STDEVP(INDEX($E$3:$E$1000,$Y295-DATA!$I$1+1):$E295)</f>
        <v>0.36819922143724904</v>
      </c>
      <c r="AF295" s="89">
        <f>AD295-MACD!$AB$5*AE295</f>
        <v>32.977601557125496</v>
      </c>
      <c r="AG295" s="89">
        <f>AD295+MACD!$AB$5*AE295</f>
        <v>34.45039844287449</v>
      </c>
    </row>
    <row r="296" spans="1:33" ht="12.75">
      <c r="A296" s="16">
        <f>DATA!C302</f>
        <v>36802</v>
      </c>
      <c r="B296" s="53">
        <f>DATA!D302</f>
        <v>34</v>
      </c>
      <c r="C296" s="53">
        <f>DATA!E302</f>
        <v>34.26</v>
      </c>
      <c r="D296" s="53">
        <f>DATA!F302</f>
        <v>33.89</v>
      </c>
      <c r="E296" s="53">
        <f>DATA!G302</f>
        <v>34.12</v>
      </c>
      <c r="F296" s="55">
        <f>DATA!H302</f>
        <v>15533200</v>
      </c>
      <c r="G296" s="19">
        <f t="shared" si="49"/>
        <v>33.57843057255629</v>
      </c>
      <c r="H296" s="19">
        <f t="shared" si="50"/>
        <v>1</v>
      </c>
      <c r="I296" s="18">
        <f t="shared" si="45"/>
        <v>33.57843057255629</v>
      </c>
      <c r="J296" s="18"/>
      <c r="K296" s="19">
        <f t="shared" si="51"/>
        <v>33.14717680206691</v>
      </c>
      <c r="L296" s="19">
        <f t="shared" si="52"/>
        <v>1</v>
      </c>
      <c r="M296" s="18">
        <f t="shared" si="46"/>
        <v>33.14717680206691</v>
      </c>
      <c r="N296" s="85">
        <f t="shared" si="47"/>
        <v>36802</v>
      </c>
      <c r="O296" s="20">
        <f t="shared" si="48"/>
        <v>0.4312537704893842</v>
      </c>
      <c r="Y296" s="31">
        <f t="shared" si="53"/>
        <v>294</v>
      </c>
      <c r="AD296" s="89">
        <f>AVERAGE(INDEX($E$3:$E$1000,$Y296-DATA!$I$1+1):$E296)</f>
        <v>33.73866666666666</v>
      </c>
      <c r="AE296" s="89">
        <f>STDEVP(INDEX($E$3:$E$1000,$Y296-DATA!$I$1+1):$E296)</f>
        <v>0.38192262159922336</v>
      </c>
      <c r="AF296" s="89">
        <f>AD296-MACD!$AB$5*AE296</f>
        <v>32.974821423468214</v>
      </c>
      <c r="AG296" s="89">
        <f>AD296+MACD!$AB$5*AE296</f>
        <v>34.502511909865106</v>
      </c>
    </row>
    <row r="297" spans="1:33" ht="12.75">
      <c r="A297" s="16">
        <f>DATA!C303</f>
        <v>36803</v>
      </c>
      <c r="B297" s="53">
        <f>DATA!D303</f>
        <v>34.09</v>
      </c>
      <c r="C297" s="53">
        <f>DATA!E303</f>
        <v>34.12</v>
      </c>
      <c r="D297" s="53">
        <f>DATA!F303</f>
        <v>33.82</v>
      </c>
      <c r="E297" s="53">
        <f>DATA!G303</f>
        <v>34.05</v>
      </c>
      <c r="F297" s="55">
        <f>DATA!H303</f>
        <v>12494100</v>
      </c>
      <c r="G297" s="19">
        <f t="shared" si="49"/>
        <v>33.62334194659855</v>
      </c>
      <c r="H297" s="19">
        <f t="shared" si="50"/>
        <v>1</v>
      </c>
      <c r="I297" s="18">
        <f t="shared" si="45"/>
        <v>33.62334194659855</v>
      </c>
      <c r="J297" s="18"/>
      <c r="K297" s="19">
        <f t="shared" si="51"/>
        <v>33.1825816333584</v>
      </c>
      <c r="L297" s="19">
        <f t="shared" si="52"/>
        <v>1</v>
      </c>
      <c r="M297" s="18">
        <f t="shared" si="46"/>
        <v>33.1825816333584</v>
      </c>
      <c r="N297" s="85">
        <f t="shared" si="47"/>
        <v>36803</v>
      </c>
      <c r="O297" s="20">
        <f t="shared" si="48"/>
        <v>0.44076031324014764</v>
      </c>
      <c r="Y297" s="31">
        <f t="shared" si="53"/>
        <v>295</v>
      </c>
      <c r="AD297" s="89">
        <f>AVERAGE(INDEX($E$3:$E$1000,$Y297-DATA!$I$1+1):$E297)</f>
        <v>33.754</v>
      </c>
      <c r="AE297" s="89">
        <f>STDEVP(INDEX($E$3:$E$1000,$Y297-DATA!$I$1+1):$E297)</f>
        <v>0.3894235055391804</v>
      </c>
      <c r="AF297" s="89">
        <f>AD297-MACD!$AB$5*AE297</f>
        <v>32.975152988921636</v>
      </c>
      <c r="AG297" s="89">
        <f>AD297+MACD!$AB$5*AE297</f>
        <v>34.53284701107836</v>
      </c>
    </row>
    <row r="298" spans="1:33" ht="12.75">
      <c r="A298" s="16">
        <f>DATA!C304</f>
        <v>36804</v>
      </c>
      <c r="B298" s="53">
        <f>DATA!D304</f>
        <v>34.09</v>
      </c>
      <c r="C298" s="53">
        <f>DATA!E304</f>
        <v>34.4</v>
      </c>
      <c r="D298" s="53">
        <f>DATA!F304</f>
        <v>33.93</v>
      </c>
      <c r="E298" s="53">
        <f>DATA!G304</f>
        <v>34.38</v>
      </c>
      <c r="F298" s="55">
        <f>DATA!H304</f>
        <v>14339400</v>
      </c>
      <c r="G298" s="19">
        <f t="shared" si="49"/>
        <v>33.69540461835107</v>
      </c>
      <c r="H298" s="19">
        <f t="shared" si="50"/>
        <v>1</v>
      </c>
      <c r="I298" s="18">
        <f t="shared" si="45"/>
        <v>33.69540461835107</v>
      </c>
      <c r="J298" s="18"/>
      <c r="K298" s="19">
        <f t="shared" si="51"/>
        <v>33.22953921636395</v>
      </c>
      <c r="L298" s="19">
        <f t="shared" si="52"/>
        <v>1</v>
      </c>
      <c r="M298" s="18">
        <f t="shared" si="46"/>
        <v>33.22953921636395</v>
      </c>
      <c r="N298" s="85">
        <f t="shared" si="47"/>
        <v>36804</v>
      </c>
      <c r="O298" s="20">
        <f t="shared" si="48"/>
        <v>0.46586540198711646</v>
      </c>
      <c r="Y298" s="31">
        <f t="shared" si="53"/>
        <v>296</v>
      </c>
      <c r="AD298" s="89">
        <f>AVERAGE(INDEX($E$3:$E$1000,$Y298-DATA!$I$1+1):$E298)</f>
        <v>33.81066666666667</v>
      </c>
      <c r="AE298" s="89">
        <f>STDEVP(INDEX($E$3:$E$1000,$Y298-DATA!$I$1+1):$E298)</f>
        <v>0.41378684797312293</v>
      </c>
      <c r="AF298" s="89">
        <f>AD298-MACD!$AB$5*AE298</f>
        <v>32.98309297072042</v>
      </c>
      <c r="AG298" s="89">
        <f>AD298+MACD!$AB$5*AE298</f>
        <v>34.63824036261292</v>
      </c>
    </row>
    <row r="299" spans="1:33" ht="12.75">
      <c r="A299" s="16">
        <f>DATA!C305</f>
        <v>36805</v>
      </c>
      <c r="B299" s="53">
        <f>DATA!D305</f>
        <v>34.14</v>
      </c>
      <c r="C299" s="53">
        <f>DATA!E305</f>
        <v>34.38</v>
      </c>
      <c r="D299" s="53">
        <f>DATA!F305</f>
        <v>33.95</v>
      </c>
      <c r="E299" s="53">
        <f>DATA!G305</f>
        <v>33.95</v>
      </c>
      <c r="F299" s="55">
        <f>DATA!H305</f>
        <v>13949100</v>
      </c>
      <c r="G299" s="19">
        <f t="shared" si="49"/>
        <v>33.71965179755573</v>
      </c>
      <c r="H299" s="19">
        <f t="shared" si="50"/>
        <v>1</v>
      </c>
      <c r="I299" s="18">
        <f t="shared" si="45"/>
        <v>33.71965179755573</v>
      </c>
      <c r="J299" s="18"/>
      <c r="K299" s="19">
        <f t="shared" si="51"/>
        <v>33.25779258042811</v>
      </c>
      <c r="L299" s="19">
        <f t="shared" si="52"/>
        <v>1</v>
      </c>
      <c r="M299" s="18">
        <f t="shared" si="46"/>
        <v>33.25779258042811</v>
      </c>
      <c r="N299" s="85">
        <f t="shared" si="47"/>
        <v>36805</v>
      </c>
      <c r="O299" s="20">
        <f t="shared" si="48"/>
        <v>0.4618592171276177</v>
      </c>
      <c r="Y299" s="31">
        <f t="shared" si="53"/>
        <v>297</v>
      </c>
      <c r="AD299" s="89">
        <f>AVERAGE(INDEX($E$3:$E$1000,$Y299-DATA!$I$1+1):$E299)</f>
        <v>33.83866666666667</v>
      </c>
      <c r="AE299" s="89">
        <f>STDEVP(INDEX($E$3:$E$1000,$Y299-DATA!$I$1+1):$E299)</f>
        <v>0.4080174288214505</v>
      </c>
      <c r="AF299" s="89">
        <f>AD299-MACD!$AB$5*AE299</f>
        <v>33.022631809023764</v>
      </c>
      <c r="AG299" s="89">
        <f>AD299+MACD!$AB$5*AE299</f>
        <v>34.65470152430957</v>
      </c>
    </row>
    <row r="300" spans="1:33" ht="12.75">
      <c r="A300" s="16">
        <f>DATA!C306</f>
        <v>36806</v>
      </c>
      <c r="B300" s="53">
        <f>DATA!D306</f>
        <v>33.98</v>
      </c>
      <c r="C300" s="53">
        <f>DATA!E306</f>
        <v>34.3</v>
      </c>
      <c r="D300" s="53">
        <f>DATA!F306</f>
        <v>33.5</v>
      </c>
      <c r="E300" s="53">
        <f>DATA!G306</f>
        <v>33.74</v>
      </c>
      <c r="F300" s="55">
        <f>DATA!H306</f>
        <v>18347800</v>
      </c>
      <c r="G300" s="19">
        <f t="shared" si="49"/>
        <v>33.721589721598036</v>
      </c>
      <c r="H300" s="19">
        <f t="shared" si="50"/>
        <v>1</v>
      </c>
      <c r="I300" s="18">
        <f t="shared" si="45"/>
        <v>33.721589721598036</v>
      </c>
      <c r="J300" s="18"/>
      <c r="K300" s="19">
        <f t="shared" si="51"/>
        <v>33.27670267531328</v>
      </c>
      <c r="L300" s="19">
        <f t="shared" si="52"/>
        <v>1</v>
      </c>
      <c r="M300" s="18">
        <f t="shared" si="46"/>
        <v>33.27670267531328</v>
      </c>
      <c r="N300" s="85">
        <f t="shared" si="47"/>
        <v>36806</v>
      </c>
      <c r="O300" s="20">
        <f t="shared" si="48"/>
        <v>0.44488704628475517</v>
      </c>
      <c r="Y300" s="31">
        <f t="shared" si="53"/>
        <v>298</v>
      </c>
      <c r="AD300" s="89">
        <f>AVERAGE(INDEX($E$3:$E$1000,$Y300-DATA!$I$1+1):$E300)</f>
        <v>33.806666666666665</v>
      </c>
      <c r="AE300" s="89">
        <f>STDEVP(INDEX($E$3:$E$1000,$Y300-DATA!$I$1+1):$E300)</f>
        <v>0.39548563676691645</v>
      </c>
      <c r="AF300" s="89">
        <f>AD300-MACD!$AB$5*AE300</f>
        <v>33.01569539313283</v>
      </c>
      <c r="AG300" s="89">
        <f>AD300+MACD!$AB$5*AE300</f>
        <v>34.5976379402005</v>
      </c>
    </row>
    <row r="301" spans="1:33" ht="12.75">
      <c r="A301" s="16">
        <f>DATA!C307</f>
        <v>36809</v>
      </c>
      <c r="B301" s="53">
        <f>DATA!D307</f>
        <v>33.8</v>
      </c>
      <c r="C301" s="53">
        <f>DATA!E307</f>
        <v>34.1</v>
      </c>
      <c r="D301" s="53">
        <f>DATA!F307</f>
        <v>33.78</v>
      </c>
      <c r="E301" s="53">
        <f>DATA!G307</f>
        <v>34</v>
      </c>
      <c r="F301" s="55">
        <f>DATA!H307</f>
        <v>8777300</v>
      </c>
      <c r="G301" s="19">
        <f t="shared" si="49"/>
        <v>33.74810498620775</v>
      </c>
      <c r="H301" s="19">
        <f t="shared" si="50"/>
        <v>1</v>
      </c>
      <c r="I301" s="18">
        <f t="shared" si="45"/>
        <v>33.74810498620775</v>
      </c>
      <c r="J301" s="18"/>
      <c r="K301" s="19">
        <f t="shared" si="51"/>
        <v>33.30506727628139</v>
      </c>
      <c r="L301" s="19">
        <f t="shared" si="52"/>
        <v>1</v>
      </c>
      <c r="M301" s="18">
        <f t="shared" si="46"/>
        <v>33.30506727628139</v>
      </c>
      <c r="N301" s="85">
        <f t="shared" si="47"/>
        <v>36809</v>
      </c>
      <c r="O301" s="20">
        <f t="shared" si="48"/>
        <v>0.44303770992635805</v>
      </c>
      <c r="Y301" s="31">
        <f t="shared" si="53"/>
        <v>299</v>
      </c>
      <c r="AD301" s="89">
        <f>AVERAGE(INDEX($E$3:$E$1000,$Y301-DATA!$I$1+1):$E301)</f>
        <v>33.79266666666667</v>
      </c>
      <c r="AE301" s="89">
        <f>STDEVP(INDEX($E$3:$E$1000,$Y301-DATA!$I$1+1):$E301)</f>
        <v>0.3845251039343057</v>
      </c>
      <c r="AF301" s="89">
        <f>AD301-MACD!$AB$5*AE301</f>
        <v>33.02361645879806</v>
      </c>
      <c r="AG301" s="89">
        <f>AD301+MACD!$AB$5*AE301</f>
        <v>34.56171687453528</v>
      </c>
    </row>
    <row r="302" spans="1:33" ht="12.75">
      <c r="A302" s="16">
        <f>DATA!C308</f>
        <v>36810</v>
      </c>
      <c r="B302" s="53">
        <f>DATA!D308</f>
        <v>33.8</v>
      </c>
      <c r="C302" s="53">
        <f>DATA!E308</f>
        <v>34.2</v>
      </c>
      <c r="D302" s="53">
        <f>DATA!F308</f>
        <v>33.7</v>
      </c>
      <c r="E302" s="53">
        <f>DATA!G308</f>
        <v>34.02</v>
      </c>
      <c r="F302" s="55">
        <f>DATA!H308</f>
        <v>12101400</v>
      </c>
      <c r="G302" s="19">
        <f t="shared" si="49"/>
        <v>33.77399974942606</v>
      </c>
      <c r="H302" s="19">
        <f t="shared" si="50"/>
        <v>1</v>
      </c>
      <c r="I302" s="18">
        <f t="shared" si="45"/>
        <v>33.77399974942606</v>
      </c>
      <c r="J302" s="18"/>
      <c r="K302" s="19">
        <f t="shared" si="51"/>
        <v>33.333103853682125</v>
      </c>
      <c r="L302" s="19">
        <f t="shared" si="52"/>
        <v>1</v>
      </c>
      <c r="M302" s="18">
        <f t="shared" si="46"/>
        <v>33.333103853682125</v>
      </c>
      <c r="N302" s="85">
        <f t="shared" si="47"/>
        <v>36810</v>
      </c>
      <c r="O302" s="20">
        <f t="shared" si="48"/>
        <v>0.4408958957439353</v>
      </c>
      <c r="Y302" s="31">
        <f t="shared" si="53"/>
        <v>300</v>
      </c>
      <c r="AD302" s="89">
        <f>AVERAGE(INDEX($E$3:$E$1000,$Y302-DATA!$I$1+1):$E302)</f>
        <v>33.76333333333333</v>
      </c>
      <c r="AE302" s="89">
        <f>STDEVP(INDEX($E$3:$E$1000,$Y302-DATA!$I$1+1):$E302)</f>
        <v>0.34749900079819196</v>
      </c>
      <c r="AF302" s="89">
        <f>AD302-MACD!$AB$5*AE302</f>
        <v>33.06833533173695</v>
      </c>
      <c r="AG302" s="89">
        <f>AD302+MACD!$AB$5*AE302</f>
        <v>34.45833133492971</v>
      </c>
    </row>
    <row r="303" spans="1:33" ht="12.75">
      <c r="A303" s="16">
        <f>DATA!C309</f>
        <v>36811</v>
      </c>
      <c r="B303" s="53">
        <f>DATA!D309</f>
        <v>34.25</v>
      </c>
      <c r="C303" s="53">
        <f>DATA!E309</f>
        <v>34.28</v>
      </c>
      <c r="D303" s="53">
        <f>DATA!F309</f>
        <v>33.55</v>
      </c>
      <c r="E303" s="53">
        <f>DATA!G309</f>
        <v>33.71</v>
      </c>
      <c r="F303" s="55">
        <f>DATA!H309</f>
        <v>15327300</v>
      </c>
      <c r="G303" s="19">
        <f t="shared" si="49"/>
        <v>33.76790453519501</v>
      </c>
      <c r="H303" s="19">
        <f t="shared" si="50"/>
        <v>1</v>
      </c>
      <c r="I303" s="18">
        <f t="shared" si="45"/>
        <v>33.76790453519501</v>
      </c>
      <c r="J303" s="18"/>
      <c r="K303" s="19">
        <f t="shared" si="51"/>
        <v>33.347884094714196</v>
      </c>
      <c r="L303" s="19">
        <f t="shared" si="52"/>
        <v>1</v>
      </c>
      <c r="M303" s="18">
        <f t="shared" si="46"/>
        <v>33.347884094714196</v>
      </c>
      <c r="N303" s="85">
        <f t="shared" si="47"/>
        <v>36811</v>
      </c>
      <c r="O303" s="20">
        <f t="shared" si="48"/>
        <v>0.4200204404808119</v>
      </c>
      <c r="Y303" s="31">
        <f t="shared" si="53"/>
        <v>301</v>
      </c>
      <c r="AD303" s="89">
        <f>AVERAGE(INDEX($E$3:$E$1000,$Y303-DATA!$I$1+1):$E303)</f>
        <v>33.74866666666666</v>
      </c>
      <c r="AE303" s="89">
        <f>STDEVP(INDEX($E$3:$E$1000,$Y303-DATA!$I$1+1):$E303)</f>
        <v>0.34478721296275044</v>
      </c>
      <c r="AF303" s="89">
        <f>AD303-MACD!$AB$5*AE303</f>
        <v>33.05909224074116</v>
      </c>
      <c r="AG303" s="89">
        <f>AD303+MACD!$AB$5*AE303</f>
        <v>34.43824109259216</v>
      </c>
    </row>
    <row r="304" spans="1:33" ht="12.75">
      <c r="A304" s="16">
        <f>DATA!C310</f>
        <v>36812</v>
      </c>
      <c r="B304" s="53">
        <f>DATA!D310</f>
        <v>33.7</v>
      </c>
      <c r="C304" s="53">
        <f>DATA!E310</f>
        <v>33.8</v>
      </c>
      <c r="D304" s="53">
        <f>DATA!F310</f>
        <v>33.4</v>
      </c>
      <c r="E304" s="53">
        <f>DATA!G310</f>
        <v>33.46</v>
      </c>
      <c r="F304" s="55">
        <f>DATA!H310</f>
        <v>12660400</v>
      </c>
      <c r="G304" s="19">
        <f t="shared" si="49"/>
        <v>33.738580293747866</v>
      </c>
      <c r="H304" s="19">
        <f t="shared" si="50"/>
        <v>1</v>
      </c>
      <c r="I304" s="18">
        <f t="shared" si="45"/>
        <v>33.738580293747866</v>
      </c>
      <c r="J304" s="18"/>
      <c r="K304" s="19">
        <f t="shared" si="51"/>
        <v>33.35228079688227</v>
      </c>
      <c r="L304" s="19">
        <f t="shared" si="52"/>
        <v>1</v>
      </c>
      <c r="M304" s="18">
        <f t="shared" si="46"/>
        <v>33.35228079688227</v>
      </c>
      <c r="N304" s="85">
        <f t="shared" si="47"/>
        <v>36812</v>
      </c>
      <c r="O304" s="20">
        <f t="shared" si="48"/>
        <v>0.38629949686559684</v>
      </c>
      <c r="Y304" s="31">
        <f t="shared" si="53"/>
        <v>302</v>
      </c>
      <c r="AD304" s="89">
        <f>AVERAGE(INDEX($E$3:$E$1000,$Y304-DATA!$I$1+1):$E304)</f>
        <v>33.75133333333333</v>
      </c>
      <c r="AE304" s="89">
        <f>STDEVP(INDEX($E$3:$E$1000,$Y304-DATA!$I$1+1):$E304)</f>
        <v>0.3423812040537188</v>
      </c>
      <c r="AF304" s="89">
        <f>AD304-MACD!$AB$5*AE304</f>
        <v>33.06657092522589</v>
      </c>
      <c r="AG304" s="89">
        <f>AD304+MACD!$AB$5*AE304</f>
        <v>34.43609574144077</v>
      </c>
    </row>
    <row r="305" spans="1:33" ht="12.75">
      <c r="A305" s="16">
        <f>DATA!C311</f>
        <v>36813</v>
      </c>
      <c r="B305" s="53">
        <f>DATA!D311</f>
        <v>33.52</v>
      </c>
      <c r="C305" s="53">
        <f>DATA!E311</f>
        <v>33.78</v>
      </c>
      <c r="D305" s="53">
        <f>DATA!F311</f>
        <v>33.4</v>
      </c>
      <c r="E305" s="53">
        <f>DATA!G311</f>
        <v>33.55</v>
      </c>
      <c r="F305" s="55">
        <f>DATA!H311</f>
        <v>15124500</v>
      </c>
      <c r="G305" s="19">
        <f t="shared" si="49"/>
        <v>33.72062026577188</v>
      </c>
      <c r="H305" s="19">
        <f t="shared" si="50"/>
        <v>1</v>
      </c>
      <c r="I305" s="18">
        <f t="shared" si="45"/>
        <v>33.72062026577188</v>
      </c>
      <c r="J305" s="18"/>
      <c r="K305" s="19">
        <f t="shared" si="51"/>
        <v>33.36003449112218</v>
      </c>
      <c r="L305" s="19">
        <f t="shared" si="52"/>
        <v>1</v>
      </c>
      <c r="M305" s="18">
        <f t="shared" si="46"/>
        <v>33.36003449112218</v>
      </c>
      <c r="N305" s="85">
        <f t="shared" si="47"/>
        <v>36813</v>
      </c>
      <c r="O305" s="20">
        <f t="shared" si="48"/>
        <v>0.36058577464969943</v>
      </c>
      <c r="Y305" s="31">
        <f t="shared" si="53"/>
        <v>303</v>
      </c>
      <c r="AD305" s="89">
        <f>AVERAGE(INDEX($E$3:$E$1000,$Y305-DATA!$I$1+1):$E305)</f>
        <v>33.760666666666665</v>
      </c>
      <c r="AE305" s="89">
        <f>STDEVP(INDEX($E$3:$E$1000,$Y305-DATA!$I$1+1):$E305)</f>
        <v>0.3347728915088091</v>
      </c>
      <c r="AF305" s="89">
        <f>AD305-MACD!$AB$5*AE305</f>
        <v>33.09112088364905</v>
      </c>
      <c r="AG305" s="89">
        <f>AD305+MACD!$AB$5*AE305</f>
        <v>34.430212449684284</v>
      </c>
    </row>
    <row r="306" spans="1:33" ht="12.75">
      <c r="A306" s="16">
        <f>DATA!C312</f>
        <v>36816</v>
      </c>
      <c r="B306" s="53">
        <f>DATA!D312</f>
        <v>33.4</v>
      </c>
      <c r="C306" s="53">
        <f>DATA!E312</f>
        <v>34.03</v>
      </c>
      <c r="D306" s="53">
        <f>DATA!F312</f>
        <v>33.22</v>
      </c>
      <c r="E306" s="53">
        <f>DATA!G312</f>
        <v>33.89</v>
      </c>
      <c r="F306" s="55">
        <f>DATA!H312</f>
        <v>15138600</v>
      </c>
      <c r="G306" s="19">
        <f t="shared" si="49"/>
        <v>33.7367516690317</v>
      </c>
      <c r="H306" s="19">
        <f t="shared" si="50"/>
        <v>1</v>
      </c>
      <c r="I306" s="18">
        <f t="shared" si="45"/>
        <v>33.7367516690317</v>
      </c>
      <c r="J306" s="18"/>
      <c r="K306" s="19">
        <f t="shared" si="51"/>
        <v>33.38081745225464</v>
      </c>
      <c r="L306" s="19">
        <f t="shared" si="52"/>
        <v>1</v>
      </c>
      <c r="M306" s="18">
        <f t="shared" si="46"/>
        <v>33.38081745225464</v>
      </c>
      <c r="N306" s="85">
        <f t="shared" si="47"/>
        <v>36816</v>
      </c>
      <c r="O306" s="20">
        <f t="shared" si="48"/>
        <v>0.35593421677705805</v>
      </c>
      <c r="Y306" s="31">
        <f t="shared" si="53"/>
        <v>304</v>
      </c>
      <c r="AD306" s="89">
        <f>AVERAGE(INDEX($E$3:$E$1000,$Y306-DATA!$I$1+1):$E306)</f>
        <v>33.812</v>
      </c>
      <c r="AE306" s="89">
        <f>STDEVP(INDEX($E$3:$E$1000,$Y306-DATA!$I$1+1):$E306)</f>
        <v>0.28842561143816375</v>
      </c>
      <c r="AF306" s="89">
        <f>AD306-MACD!$AB$5*AE306</f>
        <v>33.23514877712367</v>
      </c>
      <c r="AG306" s="89">
        <f>AD306+MACD!$AB$5*AE306</f>
        <v>34.388851222876326</v>
      </c>
    </row>
    <row r="307" spans="1:33" ht="12.75">
      <c r="A307" s="16">
        <f>DATA!C313</f>
        <v>36817</v>
      </c>
      <c r="B307" s="53">
        <f>DATA!D313</f>
        <v>33.88</v>
      </c>
      <c r="C307" s="53">
        <f>DATA!E313</f>
        <v>34.1</v>
      </c>
      <c r="D307" s="53">
        <f>DATA!F313</f>
        <v>33.42</v>
      </c>
      <c r="E307" s="53">
        <f>DATA!G313</f>
        <v>33.43</v>
      </c>
      <c r="F307" s="55">
        <f>DATA!H313</f>
        <v>16378800</v>
      </c>
      <c r="G307" s="19">
        <f t="shared" si="49"/>
        <v>33.707537224362014</v>
      </c>
      <c r="H307" s="19">
        <f t="shared" si="50"/>
        <v>1</v>
      </c>
      <c r="I307" s="18">
        <f t="shared" si="45"/>
        <v>33.707537224362014</v>
      </c>
      <c r="J307" s="18"/>
      <c r="K307" s="19">
        <f t="shared" si="51"/>
        <v>33.38274617961721</v>
      </c>
      <c r="L307" s="19">
        <f t="shared" si="52"/>
        <v>1</v>
      </c>
      <c r="M307" s="18">
        <f t="shared" si="46"/>
        <v>33.38274617961721</v>
      </c>
      <c r="N307" s="85">
        <f t="shared" si="47"/>
        <v>36817</v>
      </c>
      <c r="O307" s="20">
        <f t="shared" si="48"/>
        <v>0.32479104474480636</v>
      </c>
      <c r="Y307" s="31">
        <f t="shared" si="53"/>
        <v>305</v>
      </c>
      <c r="AD307" s="89">
        <f>AVERAGE(INDEX($E$3:$E$1000,$Y307-DATA!$I$1+1):$E307)</f>
        <v>33.82</v>
      </c>
      <c r="AE307" s="89">
        <f>STDEVP(INDEX($E$3:$E$1000,$Y307-DATA!$I$1+1):$E307)</f>
        <v>0.2757776882446513</v>
      </c>
      <c r="AF307" s="89">
        <f>AD307-MACD!$AB$5*AE307</f>
        <v>33.268444623510696</v>
      </c>
      <c r="AG307" s="89">
        <f>AD307+MACD!$AB$5*AE307</f>
        <v>34.371555376489304</v>
      </c>
    </row>
    <row r="308" spans="1:33" ht="12.75">
      <c r="A308" s="16">
        <f>DATA!C314</f>
        <v>36818</v>
      </c>
      <c r="B308" s="53">
        <f>DATA!D314</f>
        <v>33.48</v>
      </c>
      <c r="C308" s="53">
        <f>DATA!E314</f>
        <v>33.54</v>
      </c>
      <c r="D308" s="53">
        <f>DATA!F314</f>
        <v>33.06</v>
      </c>
      <c r="E308" s="53">
        <f>DATA!G314</f>
        <v>33.22</v>
      </c>
      <c r="F308" s="55">
        <f>DATA!H314</f>
        <v>16417300</v>
      </c>
      <c r="G308" s="19">
        <f t="shared" si="49"/>
        <v>33.66110510775611</v>
      </c>
      <c r="H308" s="19">
        <f t="shared" si="50"/>
        <v>1</v>
      </c>
      <c r="I308" s="18">
        <f t="shared" si="45"/>
        <v>33.66110510775611</v>
      </c>
      <c r="J308" s="18"/>
      <c r="K308" s="19">
        <f t="shared" si="51"/>
        <v>33.376363976494964</v>
      </c>
      <c r="L308" s="19">
        <f t="shared" si="52"/>
        <v>1</v>
      </c>
      <c r="M308" s="18">
        <f t="shared" si="46"/>
        <v>33.376363976494964</v>
      </c>
      <c r="N308" s="85">
        <f t="shared" si="47"/>
        <v>36818</v>
      </c>
      <c r="O308" s="20">
        <f t="shared" si="48"/>
        <v>0.28474113126114275</v>
      </c>
      <c r="Y308" s="31">
        <f t="shared" si="53"/>
        <v>306</v>
      </c>
      <c r="AD308" s="89">
        <f>AVERAGE(INDEX($E$3:$E$1000,$Y308-DATA!$I$1+1):$E308)</f>
        <v>33.80466666666666</v>
      </c>
      <c r="AE308" s="89">
        <f>STDEVP(INDEX($E$3:$E$1000,$Y308-DATA!$I$1+1):$E308)</f>
        <v>0.30115038694281365</v>
      </c>
      <c r="AF308" s="89">
        <f>AD308-MACD!$AB$5*AE308</f>
        <v>33.20236589278103</v>
      </c>
      <c r="AG308" s="89">
        <f>AD308+MACD!$AB$5*AE308</f>
        <v>34.40696744055229</v>
      </c>
    </row>
    <row r="309" spans="1:33" ht="12.75">
      <c r="A309" s="16">
        <f>DATA!C315</f>
        <v>36819</v>
      </c>
      <c r="B309" s="53">
        <f>DATA!D315</f>
        <v>33.15</v>
      </c>
      <c r="C309" s="53">
        <f>DATA!E315</f>
        <v>33.5</v>
      </c>
      <c r="D309" s="53">
        <f>DATA!F315</f>
        <v>33</v>
      </c>
      <c r="E309" s="53">
        <f>DATA!G315</f>
        <v>33.37</v>
      </c>
      <c r="F309" s="55">
        <f>DATA!H315</f>
        <v>16663700</v>
      </c>
      <c r="G309" s="19">
        <f t="shared" si="49"/>
        <v>33.63338081177933</v>
      </c>
      <c r="H309" s="19">
        <f t="shared" si="50"/>
        <v>1</v>
      </c>
      <c r="I309" s="18">
        <f t="shared" si="45"/>
        <v>33.63338081177933</v>
      </c>
      <c r="J309" s="18"/>
      <c r="K309" s="19">
        <f t="shared" si="51"/>
        <v>33.37611440878928</v>
      </c>
      <c r="L309" s="19">
        <f t="shared" si="52"/>
        <v>1</v>
      </c>
      <c r="M309" s="18">
        <f t="shared" si="46"/>
        <v>33.37611440878928</v>
      </c>
      <c r="N309" s="85">
        <f t="shared" si="47"/>
        <v>36819</v>
      </c>
      <c r="O309" s="20">
        <f t="shared" si="48"/>
        <v>0.2572664029900551</v>
      </c>
      <c r="Y309" s="31">
        <f t="shared" si="53"/>
        <v>307</v>
      </c>
      <c r="AD309" s="89">
        <f>AVERAGE(INDEX($E$3:$E$1000,$Y309-DATA!$I$1+1):$E309)</f>
        <v>33.79066666666667</v>
      </c>
      <c r="AE309" s="89">
        <f>STDEVP(INDEX($E$3:$E$1000,$Y309-DATA!$I$1+1):$E309)</f>
        <v>0.3157945886524237</v>
      </c>
      <c r="AF309" s="89">
        <f>AD309-MACD!$AB$5*AE309</f>
        <v>33.15907748936182</v>
      </c>
      <c r="AG309" s="89">
        <f>AD309+MACD!$AB$5*AE309</f>
        <v>34.42225584397151</v>
      </c>
    </row>
    <row r="310" spans="1:33" ht="12.75">
      <c r="A310" s="16">
        <f>DATA!C316</f>
        <v>36820</v>
      </c>
      <c r="B310" s="53">
        <f>DATA!D316</f>
        <v>33.37</v>
      </c>
      <c r="C310" s="53">
        <f>DATA!E316</f>
        <v>33.45</v>
      </c>
      <c r="D310" s="53">
        <f>DATA!F316</f>
        <v>32.74</v>
      </c>
      <c r="E310" s="53">
        <f>DATA!G316</f>
        <v>32.95</v>
      </c>
      <c r="F310" s="55">
        <f>DATA!H316</f>
        <v>16494100</v>
      </c>
      <c r="G310" s="19">
        <f t="shared" si="49"/>
        <v>33.568296924943205</v>
      </c>
      <c r="H310" s="19">
        <f t="shared" si="50"/>
        <v>1</v>
      </c>
      <c r="I310" s="18">
        <f t="shared" si="45"/>
        <v>33.568296924943205</v>
      </c>
      <c r="J310" s="18"/>
      <c r="K310" s="19">
        <f t="shared" si="51"/>
        <v>33.35940403981715</v>
      </c>
      <c r="L310" s="19">
        <f t="shared" si="52"/>
        <v>1</v>
      </c>
      <c r="M310" s="18">
        <f t="shared" si="46"/>
        <v>33.35940403981715</v>
      </c>
      <c r="N310" s="85">
        <f t="shared" si="47"/>
        <v>36820</v>
      </c>
      <c r="O310" s="20">
        <f t="shared" si="48"/>
        <v>0.20889288512605475</v>
      </c>
      <c r="Y310" s="31">
        <f t="shared" si="53"/>
        <v>308</v>
      </c>
      <c r="AD310" s="89">
        <f>AVERAGE(INDEX($E$3:$E$1000,$Y310-DATA!$I$1+1):$E310)</f>
        <v>33.72266666666666</v>
      </c>
      <c r="AE310" s="89">
        <f>STDEVP(INDEX($E$3:$E$1000,$Y310-DATA!$I$1+1):$E310)</f>
        <v>0.3742631278777786</v>
      </c>
      <c r="AF310" s="89">
        <f>AD310-MACD!$AB$5*AE310</f>
        <v>32.974140410911104</v>
      </c>
      <c r="AG310" s="89">
        <f>AD310+MACD!$AB$5*AE310</f>
        <v>34.47119292242222</v>
      </c>
    </row>
    <row r="311" spans="1:33" ht="12.75">
      <c r="A311" s="16">
        <f>DATA!C317</f>
        <v>36823</v>
      </c>
      <c r="B311" s="53">
        <f>DATA!D317</f>
        <v>33.1</v>
      </c>
      <c r="C311" s="53">
        <f>DATA!E317</f>
        <v>33.1</v>
      </c>
      <c r="D311" s="53">
        <f>DATA!F317</f>
        <v>32.65</v>
      </c>
      <c r="E311" s="53">
        <f>DATA!G317</f>
        <v>32.9</v>
      </c>
      <c r="F311" s="55">
        <f>DATA!H317</f>
        <v>14662900</v>
      </c>
      <c r="G311" s="19">
        <f t="shared" si="49"/>
        <v>33.504649598758135</v>
      </c>
      <c r="H311" s="19">
        <f t="shared" si="50"/>
        <v>1</v>
      </c>
      <c r="I311" s="18">
        <f t="shared" si="45"/>
        <v>33.504649598758135</v>
      </c>
      <c r="J311" s="18"/>
      <c r="K311" s="19">
        <f t="shared" si="51"/>
        <v>33.34138819511844</v>
      </c>
      <c r="L311" s="19">
        <f t="shared" si="52"/>
        <v>1</v>
      </c>
      <c r="M311" s="18">
        <f t="shared" si="46"/>
        <v>33.34138819511844</v>
      </c>
      <c r="N311" s="85">
        <f t="shared" si="47"/>
        <v>36823</v>
      </c>
      <c r="O311" s="20">
        <f t="shared" si="48"/>
        <v>0.16326140363969444</v>
      </c>
      <c r="Y311" s="31">
        <f t="shared" si="53"/>
        <v>309</v>
      </c>
      <c r="AD311" s="89">
        <f>AVERAGE(INDEX($E$3:$E$1000,$Y311-DATA!$I$1+1):$E311)</f>
        <v>33.64133333333333</v>
      </c>
      <c r="AE311" s="89">
        <f>STDEVP(INDEX($E$3:$E$1000,$Y311-DATA!$I$1+1):$E311)</f>
        <v>0.40994091715224557</v>
      </c>
      <c r="AF311" s="89">
        <f>AD311-MACD!$AB$5*AE311</f>
        <v>32.82145149902884</v>
      </c>
      <c r="AG311" s="89">
        <f>AD311+MACD!$AB$5*AE311</f>
        <v>34.46121516763782</v>
      </c>
    </row>
    <row r="312" spans="1:33" ht="12.75">
      <c r="A312" s="16">
        <f>DATA!C318</f>
        <v>36824</v>
      </c>
      <c r="B312" s="53">
        <f>DATA!D318</f>
        <v>33.1</v>
      </c>
      <c r="C312" s="53">
        <f>DATA!E318</f>
        <v>33.65</v>
      </c>
      <c r="D312" s="53">
        <f>DATA!F318</f>
        <v>32.9</v>
      </c>
      <c r="E312" s="53">
        <f>DATA!G318</f>
        <v>33.63</v>
      </c>
      <c r="F312" s="55">
        <f>DATA!H318</f>
        <v>20066700</v>
      </c>
      <c r="G312" s="19">
        <f t="shared" si="49"/>
        <v>33.51658773220974</v>
      </c>
      <c r="H312" s="19">
        <f t="shared" si="50"/>
        <v>1</v>
      </c>
      <c r="I312" s="18">
        <f t="shared" si="45"/>
        <v>33.51658773220974</v>
      </c>
      <c r="J312" s="18"/>
      <c r="K312" s="19">
        <f t="shared" si="51"/>
        <v>33.3527063051138</v>
      </c>
      <c r="L312" s="19">
        <f t="shared" si="52"/>
        <v>1</v>
      </c>
      <c r="M312" s="18">
        <f t="shared" si="46"/>
        <v>33.3527063051138</v>
      </c>
      <c r="N312" s="85">
        <f t="shared" si="47"/>
        <v>36824</v>
      </c>
      <c r="O312" s="20">
        <f t="shared" si="48"/>
        <v>0.16388142709594433</v>
      </c>
      <c r="Y312" s="31">
        <f t="shared" si="53"/>
        <v>310</v>
      </c>
      <c r="AD312" s="89">
        <f>AVERAGE(INDEX($E$3:$E$1000,$Y312-DATA!$I$1+1):$E312)</f>
        <v>33.61333333333333</v>
      </c>
      <c r="AE312" s="89">
        <f>STDEVP(INDEX($E$3:$E$1000,$Y312-DATA!$I$1+1):$E312)</f>
        <v>0.3951483547002025</v>
      </c>
      <c r="AF312" s="89">
        <f>AD312-MACD!$AB$5*AE312</f>
        <v>32.82303662393292</v>
      </c>
      <c r="AG312" s="89">
        <f>AD312+MACD!$AB$5*AE312</f>
        <v>34.40363004273374</v>
      </c>
    </row>
    <row r="313" spans="1:33" ht="12.75">
      <c r="A313" s="16">
        <f>DATA!C319</f>
        <v>36825</v>
      </c>
      <c r="B313" s="53">
        <f>DATA!D319</f>
        <v>33.57</v>
      </c>
      <c r="C313" s="53">
        <f>DATA!E319</f>
        <v>33.95</v>
      </c>
      <c r="D313" s="53">
        <f>DATA!F319</f>
        <v>33.35</v>
      </c>
      <c r="E313" s="53">
        <f>DATA!G319</f>
        <v>33.95</v>
      </c>
      <c r="F313" s="55">
        <f>DATA!H319</f>
        <v>16688900</v>
      </c>
      <c r="G313" s="19">
        <f t="shared" si="49"/>
        <v>33.55786509104691</v>
      </c>
      <c r="H313" s="19">
        <f t="shared" si="50"/>
        <v>1</v>
      </c>
      <c r="I313" s="18">
        <f t="shared" si="45"/>
        <v>33.55786509104691</v>
      </c>
      <c r="J313" s="18"/>
      <c r="K313" s="19">
        <f t="shared" si="51"/>
        <v>33.3761295872662</v>
      </c>
      <c r="L313" s="19">
        <f t="shared" si="52"/>
        <v>1</v>
      </c>
      <c r="M313" s="18">
        <f t="shared" si="46"/>
        <v>33.3761295872662</v>
      </c>
      <c r="N313" s="85">
        <f t="shared" si="47"/>
        <v>36825</v>
      </c>
      <c r="O313" s="20">
        <f t="shared" si="48"/>
        <v>0.18173550378070757</v>
      </c>
      <c r="Y313" s="31">
        <f t="shared" si="53"/>
        <v>311</v>
      </c>
      <c r="AD313" s="89">
        <f>AVERAGE(INDEX($E$3:$E$1000,$Y313-DATA!$I$1+1):$E313)</f>
        <v>33.584666666666664</v>
      </c>
      <c r="AE313" s="89">
        <f>STDEVP(INDEX($E$3:$E$1000,$Y313-DATA!$I$1+1):$E313)</f>
        <v>0.35169810286024566</v>
      </c>
      <c r="AF313" s="89">
        <f>AD313-MACD!$AB$5*AE313</f>
        <v>32.88127046094617</v>
      </c>
      <c r="AG313" s="89">
        <f>AD313+MACD!$AB$5*AE313</f>
        <v>34.28806287238716</v>
      </c>
    </row>
    <row r="314" spans="1:33" ht="12.75">
      <c r="A314" s="16">
        <f>DATA!C320</f>
        <v>36826</v>
      </c>
      <c r="B314" s="53">
        <f>DATA!D320</f>
        <v>33.8</v>
      </c>
      <c r="C314" s="53">
        <f>DATA!E320</f>
        <v>34.15</v>
      </c>
      <c r="D314" s="53">
        <f>DATA!F320</f>
        <v>33.71</v>
      </c>
      <c r="E314" s="53">
        <f>DATA!G320</f>
        <v>34.03</v>
      </c>
      <c r="F314" s="55">
        <f>DATA!H320</f>
        <v>14379900</v>
      </c>
      <c r="G314" s="19">
        <f t="shared" si="49"/>
        <v>33.602830320471014</v>
      </c>
      <c r="H314" s="19">
        <f t="shared" si="50"/>
        <v>1</v>
      </c>
      <c r="I314" s="18">
        <f t="shared" si="45"/>
        <v>33.602830320471014</v>
      </c>
      <c r="J314" s="18"/>
      <c r="K314" s="19">
        <f t="shared" si="51"/>
        <v>33.40177156423616</v>
      </c>
      <c r="L314" s="19">
        <f t="shared" si="52"/>
        <v>1</v>
      </c>
      <c r="M314" s="18">
        <f t="shared" si="46"/>
        <v>33.40177156423616</v>
      </c>
      <c r="N314" s="85">
        <f t="shared" si="47"/>
        <v>36826</v>
      </c>
      <c r="O314" s="20">
        <f t="shared" si="48"/>
        <v>0.20105875623485758</v>
      </c>
      <c r="Y314" s="31">
        <f t="shared" si="53"/>
        <v>312</v>
      </c>
      <c r="AD314" s="89">
        <f>AVERAGE(INDEX($E$3:$E$1000,$Y314-DATA!$I$1+1):$E314)</f>
        <v>33.589999999999996</v>
      </c>
      <c r="AE314" s="89">
        <f>STDEVP(INDEX($E$3:$E$1000,$Y314-DATA!$I$1+1):$E314)</f>
        <v>0.3577522420155404</v>
      </c>
      <c r="AF314" s="89">
        <f>AD314-MACD!$AB$5*AE314</f>
        <v>32.87449551596892</v>
      </c>
      <c r="AG314" s="89">
        <f>AD314+MACD!$AB$5*AE314</f>
        <v>34.305504484031076</v>
      </c>
    </row>
    <row r="315" spans="1:33" ht="12.75">
      <c r="A315" s="16">
        <f>DATA!C321</f>
        <v>36827</v>
      </c>
      <c r="B315" s="53">
        <f>DATA!D321</f>
        <v>33.9</v>
      </c>
      <c r="C315" s="53">
        <f>DATA!E321</f>
        <v>34.15</v>
      </c>
      <c r="D315" s="53">
        <f>DATA!F321</f>
        <v>33.8</v>
      </c>
      <c r="E315" s="53">
        <f>DATA!G321</f>
        <v>34.12</v>
      </c>
      <c r="F315" s="55">
        <f>DATA!H321</f>
        <v>18331000</v>
      </c>
      <c r="G315" s="19">
        <f t="shared" si="49"/>
        <v>33.652084575664254</v>
      </c>
      <c r="H315" s="19">
        <f t="shared" si="50"/>
        <v>1</v>
      </c>
      <c r="I315" s="18">
        <f t="shared" si="45"/>
        <v>33.652084575664254</v>
      </c>
      <c r="J315" s="18"/>
      <c r="K315" s="19">
        <f t="shared" si="51"/>
        <v>33.429937385246504</v>
      </c>
      <c r="L315" s="19">
        <f t="shared" si="52"/>
        <v>1</v>
      </c>
      <c r="M315" s="18">
        <f t="shared" si="46"/>
        <v>33.429937385246504</v>
      </c>
      <c r="N315" s="85">
        <f t="shared" si="47"/>
        <v>36827</v>
      </c>
      <c r="O315" s="20">
        <f t="shared" si="48"/>
        <v>0.22214719041775055</v>
      </c>
      <c r="Y315" s="31">
        <f t="shared" si="53"/>
        <v>313</v>
      </c>
      <c r="AD315" s="89">
        <f>AVERAGE(INDEX($E$3:$E$1000,$Y315-DATA!$I$1+1):$E315)</f>
        <v>33.615333333333325</v>
      </c>
      <c r="AE315" s="89">
        <f>STDEVP(INDEX($E$3:$E$1000,$Y315-DATA!$I$1+1):$E315)</f>
        <v>0.3802256639892038</v>
      </c>
      <c r="AF315" s="89">
        <f>AD315-MACD!$AB$5*AE315</f>
        <v>32.854882005354916</v>
      </c>
      <c r="AG315" s="89">
        <f>AD315+MACD!$AB$5*AE315</f>
        <v>34.375784661311734</v>
      </c>
    </row>
    <row r="316" spans="1:33" ht="12.75">
      <c r="A316" s="16">
        <f>DATA!C322</f>
        <v>36830</v>
      </c>
      <c r="B316" s="53">
        <f>DATA!D322</f>
        <v>34.1</v>
      </c>
      <c r="C316" s="53">
        <f>DATA!E322</f>
        <v>34.14</v>
      </c>
      <c r="D316" s="53">
        <f>DATA!F322</f>
        <v>33.81</v>
      </c>
      <c r="E316" s="53">
        <f>DATA!G322</f>
        <v>34.05</v>
      </c>
      <c r="F316" s="55">
        <f>DATA!H322</f>
        <v>12919200</v>
      </c>
      <c r="G316" s="19">
        <f t="shared" si="49"/>
        <v>33.68998128274385</v>
      </c>
      <c r="H316" s="19">
        <f t="shared" si="50"/>
        <v>1</v>
      </c>
      <c r="I316" s="18">
        <f t="shared" si="45"/>
        <v>33.68998128274385</v>
      </c>
      <c r="J316" s="18"/>
      <c r="K316" s="19">
        <f t="shared" si="51"/>
        <v>33.45425356621723</v>
      </c>
      <c r="L316" s="19">
        <f t="shared" si="52"/>
        <v>1</v>
      </c>
      <c r="M316" s="18">
        <f t="shared" si="46"/>
        <v>33.45425356621723</v>
      </c>
      <c r="N316" s="85">
        <f t="shared" si="47"/>
        <v>36830</v>
      </c>
      <c r="O316" s="20">
        <f t="shared" si="48"/>
        <v>0.23572771652661828</v>
      </c>
      <c r="Y316" s="31">
        <f t="shared" si="53"/>
        <v>314</v>
      </c>
      <c r="AD316" s="89">
        <f>AVERAGE(INDEX($E$3:$E$1000,$Y316-DATA!$I$1+1):$E316)</f>
        <v>33.61866666666666</v>
      </c>
      <c r="AE316" s="89">
        <f>STDEVP(INDEX($E$3:$E$1000,$Y316-DATA!$I$1+1):$E316)</f>
        <v>0.3837858198995932</v>
      </c>
      <c r="AF316" s="89">
        <f>AD316-MACD!$AB$5*AE316</f>
        <v>32.851095026867476</v>
      </c>
      <c r="AG316" s="89">
        <f>AD316+MACD!$AB$5*AE316</f>
        <v>34.38623830646585</v>
      </c>
    </row>
    <row r="317" spans="1:33" ht="12.75">
      <c r="A317" s="16">
        <f>DATA!C323</f>
        <v>36831</v>
      </c>
      <c r="B317" s="53">
        <f>DATA!D323</f>
        <v>33.95</v>
      </c>
      <c r="C317" s="53">
        <f>DATA!E323</f>
        <v>34.38</v>
      </c>
      <c r="D317" s="53">
        <f>DATA!F323</f>
        <v>33.9</v>
      </c>
      <c r="E317" s="53">
        <f>DATA!G323</f>
        <v>34.05</v>
      </c>
      <c r="F317" s="55">
        <f>DATA!H323</f>
        <v>16923000</v>
      </c>
      <c r="G317" s="19">
        <f t="shared" si="49"/>
        <v>33.72426877962539</v>
      </c>
      <c r="H317" s="19">
        <f t="shared" si="50"/>
        <v>1</v>
      </c>
      <c r="I317" s="18">
        <f t="shared" si="45"/>
        <v>33.72426877962539</v>
      </c>
      <c r="J317" s="18"/>
      <c r="K317" s="19">
        <f t="shared" si="51"/>
        <v>33.477616171463616</v>
      </c>
      <c r="L317" s="19">
        <f t="shared" si="52"/>
        <v>1</v>
      </c>
      <c r="M317" s="18">
        <f t="shared" si="46"/>
        <v>33.477616171463616</v>
      </c>
      <c r="N317" s="85">
        <f t="shared" si="47"/>
        <v>36831</v>
      </c>
      <c r="O317" s="20">
        <f t="shared" si="48"/>
        <v>0.24665260816177437</v>
      </c>
      <c r="Y317" s="31">
        <f t="shared" si="53"/>
        <v>315</v>
      </c>
      <c r="AD317" s="89">
        <f>AVERAGE(INDEX($E$3:$E$1000,$Y317-DATA!$I$1+1):$E317)</f>
        <v>33.62066666666667</v>
      </c>
      <c r="AE317" s="89">
        <f>STDEVP(INDEX($E$3:$E$1000,$Y317-DATA!$I$1+1):$E317)</f>
        <v>0.38594415255133174</v>
      </c>
      <c r="AF317" s="89">
        <f>AD317-MACD!$AB$5*AE317</f>
        <v>32.84877836156401</v>
      </c>
      <c r="AG317" s="89">
        <f>AD317+MACD!$AB$5*AE317</f>
        <v>34.392554971769336</v>
      </c>
    </row>
    <row r="318" spans="1:33" ht="12.75">
      <c r="A318" s="16">
        <f>DATA!C324</f>
        <v>36832</v>
      </c>
      <c r="B318" s="53">
        <f>DATA!D324</f>
        <v>34.4</v>
      </c>
      <c r="C318" s="53">
        <f>DATA!E324</f>
        <v>34.45</v>
      </c>
      <c r="D318" s="53">
        <f>DATA!F324</f>
        <v>34.03</v>
      </c>
      <c r="E318" s="53">
        <f>DATA!G324</f>
        <v>34.33</v>
      </c>
      <c r="F318" s="55">
        <f>DATA!H324</f>
        <v>18906600</v>
      </c>
      <c r="G318" s="19">
        <f t="shared" si="49"/>
        <v>33.781957467280115</v>
      </c>
      <c r="H318" s="19">
        <f t="shared" si="50"/>
        <v>1</v>
      </c>
      <c r="I318" s="18">
        <f aca="true" t="shared" si="54" ref="I318:I380">G318/H318</f>
        <v>33.781957467280115</v>
      </c>
      <c r="J318" s="18"/>
      <c r="K318" s="19">
        <f t="shared" si="51"/>
        <v>33.51104298826896</v>
      </c>
      <c r="L318" s="19">
        <f t="shared" si="52"/>
        <v>1</v>
      </c>
      <c r="M318" s="18">
        <f aca="true" t="shared" si="55" ref="M318:M380">K318/L318</f>
        <v>33.51104298826896</v>
      </c>
      <c r="N318" s="85">
        <f aca="true" t="shared" si="56" ref="N318:N380">A318</f>
        <v>36832</v>
      </c>
      <c r="O318" s="20">
        <f aca="true" t="shared" si="57" ref="O318:O380">I318-M318</f>
        <v>0.27091447901115373</v>
      </c>
      <c r="Y318" s="31">
        <f t="shared" si="53"/>
        <v>316</v>
      </c>
      <c r="AD318" s="89">
        <f>AVERAGE(INDEX($E$3:$E$1000,$Y318-DATA!$I$1+1):$E318)</f>
        <v>33.662</v>
      </c>
      <c r="AE318" s="89">
        <f>STDEVP(INDEX($E$3:$E$1000,$Y318-DATA!$I$1+1):$E318)</f>
        <v>0.4245656604107313</v>
      </c>
      <c r="AF318" s="89">
        <f>AD318-MACD!$AB$5*AE318</f>
        <v>32.812868679178536</v>
      </c>
      <c r="AG318" s="89">
        <f>AD318+MACD!$AB$5*AE318</f>
        <v>34.51113132082146</v>
      </c>
    </row>
    <row r="319" spans="1:33" ht="12.75">
      <c r="A319" s="16">
        <f>DATA!C325</f>
        <v>36833</v>
      </c>
      <c r="B319" s="53">
        <f>DATA!D325</f>
        <v>34.36</v>
      </c>
      <c r="C319" s="53">
        <f>DATA!E325</f>
        <v>35.09</v>
      </c>
      <c r="D319" s="53">
        <f>DATA!F325</f>
        <v>34.33</v>
      </c>
      <c r="E319" s="53">
        <f>DATA!G325</f>
        <v>35.09</v>
      </c>
      <c r="F319" s="55">
        <f>DATA!H325</f>
        <v>25234000</v>
      </c>
      <c r="G319" s="19">
        <f t="shared" si="49"/>
        <v>33.90653294658677</v>
      </c>
      <c r="H319" s="19">
        <f t="shared" si="50"/>
        <v>1</v>
      </c>
      <c r="I319" s="18">
        <f t="shared" si="54"/>
        <v>33.90653294658677</v>
      </c>
      <c r="J319" s="18"/>
      <c r="K319" s="19">
        <f t="shared" si="51"/>
        <v>33.57296287108194</v>
      </c>
      <c r="L319" s="19">
        <f t="shared" si="52"/>
        <v>1</v>
      </c>
      <c r="M319" s="18">
        <f t="shared" si="55"/>
        <v>33.57296287108194</v>
      </c>
      <c r="N319" s="85">
        <f t="shared" si="56"/>
        <v>36833</v>
      </c>
      <c r="O319" s="20">
        <f t="shared" si="57"/>
        <v>0.33357007550483075</v>
      </c>
      <c r="Y319" s="31">
        <f t="shared" si="53"/>
        <v>317</v>
      </c>
      <c r="AD319" s="89">
        <f>AVERAGE(INDEX($E$3:$E$1000,$Y319-DATA!$I$1+1):$E319)</f>
        <v>33.77066666666667</v>
      </c>
      <c r="AE319" s="89">
        <f>STDEVP(INDEX($E$3:$E$1000,$Y319-DATA!$I$1+1):$E319)</f>
        <v>0.5492475661199301</v>
      </c>
      <c r="AF319" s="89">
        <f>AD319-MACD!$AB$5*AE319</f>
        <v>32.67217153442681</v>
      </c>
      <c r="AG319" s="89">
        <f>AD319+MACD!$AB$5*AE319</f>
        <v>34.86916179890653</v>
      </c>
    </row>
    <row r="320" spans="1:33" ht="12.75">
      <c r="A320" s="16">
        <f>DATA!C326</f>
        <v>36834</v>
      </c>
      <c r="B320" s="53">
        <f>DATA!D326</f>
        <v>35.2</v>
      </c>
      <c r="C320" s="53">
        <f>DATA!E326</f>
        <v>35.4</v>
      </c>
      <c r="D320" s="53">
        <f>DATA!F326</f>
        <v>34.78</v>
      </c>
      <c r="E320" s="53">
        <f>DATA!G326</f>
        <v>35.19</v>
      </c>
      <c r="F320" s="55">
        <f>DATA!H326</f>
        <v>20886500</v>
      </c>
      <c r="G320" s="19">
        <f t="shared" si="49"/>
        <v>34.028767904054696</v>
      </c>
      <c r="H320" s="19">
        <f t="shared" si="50"/>
        <v>1</v>
      </c>
      <c r="I320" s="18">
        <f t="shared" si="54"/>
        <v>34.028767904054696</v>
      </c>
      <c r="J320" s="18"/>
      <c r="K320" s="19">
        <f t="shared" si="51"/>
        <v>33.63637609182382</v>
      </c>
      <c r="L320" s="19">
        <f t="shared" si="52"/>
        <v>1</v>
      </c>
      <c r="M320" s="18">
        <f t="shared" si="55"/>
        <v>33.63637609182382</v>
      </c>
      <c r="N320" s="85">
        <f t="shared" si="56"/>
        <v>36834</v>
      </c>
      <c r="O320" s="20">
        <f t="shared" si="57"/>
        <v>0.39239181223087627</v>
      </c>
      <c r="Y320" s="31">
        <f t="shared" si="53"/>
        <v>318</v>
      </c>
      <c r="AD320" s="89">
        <f>AVERAGE(INDEX($E$3:$E$1000,$Y320-DATA!$I$1+1):$E320)</f>
        <v>33.88</v>
      </c>
      <c r="AE320" s="89">
        <f>STDEVP(INDEX($E$3:$E$1000,$Y320-DATA!$I$1+1):$E320)</f>
        <v>0.6486704350695576</v>
      </c>
      <c r="AF320" s="89">
        <f>AD320-MACD!$AB$5*AE320</f>
        <v>32.582659129860886</v>
      </c>
      <c r="AG320" s="89">
        <f>AD320+MACD!$AB$5*AE320</f>
        <v>35.17734087013912</v>
      </c>
    </row>
    <row r="321" spans="1:33" ht="12.75">
      <c r="A321" s="16">
        <f>DATA!C327</f>
        <v>36837</v>
      </c>
      <c r="B321" s="53">
        <f>DATA!D327</f>
        <v>35.09</v>
      </c>
      <c r="C321" s="53">
        <f>DATA!E327</f>
        <v>35.22</v>
      </c>
      <c r="D321" s="53">
        <f>DATA!F327</f>
        <v>34.92</v>
      </c>
      <c r="E321" s="53">
        <f>DATA!G327</f>
        <v>35.12</v>
      </c>
      <c r="F321" s="55">
        <f>DATA!H327</f>
        <v>13419300</v>
      </c>
      <c r="G321" s="19">
        <f t="shared" si="49"/>
        <v>34.1326947703352</v>
      </c>
      <c r="H321" s="19">
        <f t="shared" si="50"/>
        <v>1</v>
      </c>
      <c r="I321" s="18">
        <f t="shared" si="54"/>
        <v>34.1326947703352</v>
      </c>
      <c r="J321" s="18"/>
      <c r="K321" s="19">
        <f t="shared" si="51"/>
        <v>33.69455742155622</v>
      </c>
      <c r="L321" s="19">
        <f t="shared" si="52"/>
        <v>1</v>
      </c>
      <c r="M321" s="18">
        <f t="shared" si="55"/>
        <v>33.69455742155622</v>
      </c>
      <c r="N321" s="85">
        <f t="shared" si="56"/>
        <v>36837</v>
      </c>
      <c r="O321" s="20">
        <f t="shared" si="57"/>
        <v>0.43813734877898014</v>
      </c>
      <c r="Y321" s="31">
        <f t="shared" si="53"/>
        <v>319</v>
      </c>
      <c r="AD321" s="89">
        <f>AVERAGE(INDEX($E$3:$E$1000,$Y321-DATA!$I$1+1):$E321)</f>
        <v>33.962</v>
      </c>
      <c r="AE321" s="89">
        <f>STDEVP(INDEX($E$3:$E$1000,$Y321-DATA!$I$1+1):$E321)</f>
        <v>0.7187136657482744</v>
      </c>
      <c r="AF321" s="89">
        <f>AD321-MACD!$AB$5*AE321</f>
        <v>32.52457266850345</v>
      </c>
      <c r="AG321" s="89">
        <f>AD321+MACD!$AB$5*AE321</f>
        <v>35.399427331496554</v>
      </c>
    </row>
    <row r="322" spans="1:33" ht="12.75">
      <c r="A322" s="16">
        <f>DATA!C328</f>
        <v>36838</v>
      </c>
      <c r="B322" s="53">
        <f>DATA!D328</f>
        <v>35.02</v>
      </c>
      <c r="C322" s="53">
        <f>DATA!E328</f>
        <v>35.44</v>
      </c>
      <c r="D322" s="53">
        <f>DATA!F328</f>
        <v>35.02</v>
      </c>
      <c r="E322" s="53">
        <f>DATA!G328</f>
        <v>35.42</v>
      </c>
      <c r="F322" s="55">
        <f>DATA!H328</f>
        <v>15814700</v>
      </c>
      <c r="G322" s="19">
        <f t="shared" si="49"/>
        <v>34.25529526839851</v>
      </c>
      <c r="H322" s="19">
        <f t="shared" si="50"/>
        <v>1</v>
      </c>
      <c r="I322" s="18">
        <f t="shared" si="54"/>
        <v>34.25529526839851</v>
      </c>
      <c r="J322" s="18"/>
      <c r="K322" s="19">
        <f t="shared" si="51"/>
        <v>33.76222183639715</v>
      </c>
      <c r="L322" s="19">
        <f t="shared" si="52"/>
        <v>1</v>
      </c>
      <c r="M322" s="18">
        <f t="shared" si="55"/>
        <v>33.76222183639715</v>
      </c>
      <c r="N322" s="85">
        <f t="shared" si="56"/>
        <v>36838</v>
      </c>
      <c r="O322" s="20">
        <f t="shared" si="57"/>
        <v>0.4930734320013599</v>
      </c>
      <c r="Y322" s="31">
        <f t="shared" si="53"/>
        <v>320</v>
      </c>
      <c r="AD322" s="89">
        <f>AVERAGE(INDEX($E$3:$E$1000,$Y322-DATA!$I$1+1):$E322)</f>
        <v>34.09466666666666</v>
      </c>
      <c r="AE322" s="89">
        <f>STDEVP(INDEX($E$3:$E$1000,$Y322-DATA!$I$1+1):$E322)</f>
        <v>0.7885418328931704</v>
      </c>
      <c r="AF322" s="89">
        <f>AD322-MACD!$AB$5*AE322</f>
        <v>32.51758300088032</v>
      </c>
      <c r="AG322" s="89">
        <f>AD322+MACD!$AB$5*AE322</f>
        <v>35.671750332453</v>
      </c>
    </row>
    <row r="323" spans="1:33" ht="12.75">
      <c r="A323" s="16">
        <f>DATA!C329</f>
        <v>36839</v>
      </c>
      <c r="B323" s="53">
        <f>DATA!D329</f>
        <v>35.48</v>
      </c>
      <c r="C323" s="53">
        <f>DATA!E329</f>
        <v>35.6</v>
      </c>
      <c r="D323" s="53">
        <f>DATA!F329</f>
        <v>35.3</v>
      </c>
      <c r="E323" s="53">
        <f>DATA!G329</f>
        <v>35.32</v>
      </c>
      <c r="F323" s="55">
        <f>DATA!H329</f>
        <v>17046000</v>
      </c>
      <c r="G323" s="19">
        <f t="shared" si="49"/>
        <v>34.35669571902723</v>
      </c>
      <c r="H323" s="19">
        <f t="shared" si="50"/>
        <v>1</v>
      </c>
      <c r="I323" s="18">
        <f t="shared" si="54"/>
        <v>34.35669571902723</v>
      </c>
      <c r="J323" s="18"/>
      <c r="K323" s="19">
        <f t="shared" si="51"/>
        <v>33.823311176146284</v>
      </c>
      <c r="L323" s="19">
        <f t="shared" si="52"/>
        <v>1</v>
      </c>
      <c r="M323" s="18">
        <f t="shared" si="55"/>
        <v>33.823311176146284</v>
      </c>
      <c r="N323" s="85">
        <f t="shared" si="56"/>
        <v>36839</v>
      </c>
      <c r="O323" s="20">
        <f t="shared" si="57"/>
        <v>0.5333845428809454</v>
      </c>
      <c r="Y323" s="31">
        <f t="shared" si="53"/>
        <v>321</v>
      </c>
      <c r="AD323" s="89">
        <f>AVERAGE(INDEX($E$3:$E$1000,$Y323-DATA!$I$1+1):$E323)</f>
        <v>34.234666666666676</v>
      </c>
      <c r="AE323" s="89">
        <f>STDEVP(INDEX($E$3:$E$1000,$Y323-DATA!$I$1+1):$E323)</f>
        <v>0.8070263660842015</v>
      </c>
      <c r="AF323" s="89">
        <f>AD323-MACD!$AB$5*AE323</f>
        <v>32.62061393449827</v>
      </c>
      <c r="AG323" s="89">
        <f>AD323+MACD!$AB$5*AE323</f>
        <v>35.84871939883508</v>
      </c>
    </row>
    <row r="324" spans="1:33" ht="12.75">
      <c r="A324" s="16">
        <f>DATA!C330</f>
        <v>36840</v>
      </c>
      <c r="B324" s="53">
        <f>DATA!D330</f>
        <v>35.42</v>
      </c>
      <c r="C324" s="53">
        <f>DATA!E330</f>
        <v>35.88</v>
      </c>
      <c r="D324" s="53">
        <f>DATA!F330</f>
        <v>35.4</v>
      </c>
      <c r="E324" s="53">
        <f>DATA!G330</f>
        <v>35.8</v>
      </c>
      <c r="F324" s="55">
        <f>DATA!H330</f>
        <v>14375300</v>
      </c>
      <c r="G324" s="19">
        <f aca="true" t="shared" si="58" ref="G324:G387">alphaA*G323+(1-alphaA)*$E324*IF(G$2="V",$F323/1000,1)</f>
        <v>34.49415326959606</v>
      </c>
      <c r="H324" s="19">
        <f aca="true" t="shared" si="59" ref="H324:H387">IF(G$2="V",alphaA*H323+(1-alphaA)*$F324/1000,1)</f>
        <v>1</v>
      </c>
      <c r="I324" s="18">
        <f t="shared" si="54"/>
        <v>34.49415326959606</v>
      </c>
      <c r="J324" s="18"/>
      <c r="K324" s="19">
        <f aca="true" t="shared" si="60" ref="K324:K387">alphaB*K323+(1-alphaB)*$E324*IF(K$2="V",$F323/1000,1)</f>
        <v>33.900828384924864</v>
      </c>
      <c r="L324" s="19">
        <f aca="true" t="shared" si="61" ref="L324:L387">IF(K$2="V",alphaB*L323+(1-alphaB)*$F324/1000,1)</f>
        <v>1</v>
      </c>
      <c r="M324" s="18">
        <f t="shared" si="55"/>
        <v>33.900828384924864</v>
      </c>
      <c r="N324" s="85">
        <f t="shared" si="56"/>
        <v>36840</v>
      </c>
      <c r="O324" s="20">
        <f t="shared" si="57"/>
        <v>0.5933248846711976</v>
      </c>
      <c r="Y324" s="31">
        <f t="shared" si="53"/>
        <v>322</v>
      </c>
      <c r="AD324" s="89">
        <f>AVERAGE(INDEX($E$3:$E$1000,$Y324-DATA!$I$1+1):$E324)</f>
        <v>34.39666666666667</v>
      </c>
      <c r="AE324" s="89">
        <f>STDEVP(INDEX($E$3:$E$1000,$Y324-DATA!$I$1+1):$E324)</f>
        <v>0.8593925503256618</v>
      </c>
      <c r="AF324" s="89">
        <f>AD324-MACD!$AB$5*AE324</f>
        <v>32.677881566015344</v>
      </c>
      <c r="AG324" s="89">
        <f>AD324+MACD!$AB$5*AE324</f>
        <v>36.11545176731799</v>
      </c>
    </row>
    <row r="325" spans="1:33" ht="12.75">
      <c r="A325" s="16">
        <f>DATA!C331</f>
        <v>36841</v>
      </c>
      <c r="B325" s="53">
        <f>DATA!D331</f>
        <v>35.97</v>
      </c>
      <c r="C325" s="53">
        <f>DATA!E331</f>
        <v>36.25</v>
      </c>
      <c r="D325" s="53">
        <f>DATA!F331</f>
        <v>35.83</v>
      </c>
      <c r="E325" s="53">
        <f>DATA!G331</f>
        <v>36.25</v>
      </c>
      <c r="F325" s="55">
        <f>DATA!H331</f>
        <v>18832400</v>
      </c>
      <c r="G325" s="19">
        <f t="shared" si="58"/>
        <v>34.66137676772977</v>
      </c>
      <c r="H325" s="19">
        <f t="shared" si="59"/>
        <v>1</v>
      </c>
      <c r="I325" s="18">
        <f t="shared" si="54"/>
        <v>34.66137676772977</v>
      </c>
      <c r="J325" s="18"/>
      <c r="K325" s="19">
        <f t="shared" si="60"/>
        <v>33.992952761986636</v>
      </c>
      <c r="L325" s="19">
        <f t="shared" si="61"/>
        <v>1</v>
      </c>
      <c r="M325" s="18">
        <f t="shared" si="55"/>
        <v>33.992952761986636</v>
      </c>
      <c r="N325" s="85">
        <f t="shared" si="56"/>
        <v>36841</v>
      </c>
      <c r="O325" s="20">
        <f t="shared" si="57"/>
        <v>0.6684240057431339</v>
      </c>
      <c r="Y325" s="31">
        <f aca="true" t="shared" si="62" ref="Y325:Y388">1+Y324</f>
        <v>323</v>
      </c>
      <c r="AD325" s="89">
        <f>AVERAGE(INDEX($E$3:$E$1000,$Y325-DATA!$I$1+1):$E325)</f>
        <v>34.61666666666667</v>
      </c>
      <c r="AE325" s="89">
        <f>STDEVP(INDEX($E$3:$E$1000,$Y325-DATA!$I$1+1):$E325)</f>
        <v>0.8829621861790736</v>
      </c>
      <c r="AF325" s="89">
        <f>AD325-MACD!$AB$5*AE325</f>
        <v>32.85074229430852</v>
      </c>
      <c r="AG325" s="89">
        <f>AD325+MACD!$AB$5*AE325</f>
        <v>36.38259103902482</v>
      </c>
    </row>
    <row r="326" spans="1:33" ht="12.75">
      <c r="A326" s="16">
        <f>DATA!C332</f>
        <v>36844</v>
      </c>
      <c r="B326" s="53">
        <f>DATA!D332</f>
        <v>36.25</v>
      </c>
      <c r="C326" s="53">
        <f>DATA!E332</f>
        <v>36.27</v>
      </c>
      <c r="D326" s="53">
        <f>DATA!F332</f>
        <v>35.95</v>
      </c>
      <c r="E326" s="53">
        <f>DATA!G332</f>
        <v>36.1</v>
      </c>
      <c r="F326" s="55">
        <f>DATA!H332</f>
        <v>14334400</v>
      </c>
      <c r="G326" s="19">
        <f t="shared" si="58"/>
        <v>34.79838850413646</v>
      </c>
      <c r="H326" s="19">
        <f t="shared" si="59"/>
        <v>1</v>
      </c>
      <c r="I326" s="18">
        <f t="shared" si="54"/>
        <v>34.79838850413646</v>
      </c>
      <c r="J326" s="18"/>
      <c r="K326" s="19">
        <f t="shared" si="60"/>
        <v>34.07558206543814</v>
      </c>
      <c r="L326" s="19">
        <f t="shared" si="61"/>
        <v>1</v>
      </c>
      <c r="M326" s="18">
        <f t="shared" si="55"/>
        <v>34.07558206543814</v>
      </c>
      <c r="N326" s="85">
        <f t="shared" si="56"/>
        <v>36844</v>
      </c>
      <c r="O326" s="20">
        <f t="shared" si="57"/>
        <v>0.7228064386983206</v>
      </c>
      <c r="Y326" s="31">
        <f t="shared" si="62"/>
        <v>324</v>
      </c>
      <c r="AD326" s="89">
        <f>AVERAGE(INDEX($E$3:$E$1000,$Y326-DATA!$I$1+1):$E326)</f>
        <v>34.830000000000005</v>
      </c>
      <c r="AE326" s="89">
        <f>STDEVP(INDEX($E$3:$E$1000,$Y326-DATA!$I$1+1):$E326)</f>
        <v>0.8272444217599604</v>
      </c>
      <c r="AF326" s="89">
        <f>AD326-MACD!$AB$5*AE326</f>
        <v>33.175511156480084</v>
      </c>
      <c r="AG326" s="89">
        <f>AD326+MACD!$AB$5*AE326</f>
        <v>36.48448884351993</v>
      </c>
    </row>
    <row r="327" spans="1:33" ht="12.75">
      <c r="A327" s="16">
        <f>DATA!C333</f>
        <v>36845</v>
      </c>
      <c r="B327" s="53">
        <f>DATA!D333</f>
        <v>36.05</v>
      </c>
      <c r="C327" s="53">
        <f>DATA!E333</f>
        <v>36.24</v>
      </c>
      <c r="D327" s="53">
        <f>DATA!F333</f>
        <v>35.85</v>
      </c>
      <c r="E327" s="53">
        <f>DATA!G333</f>
        <v>36.1</v>
      </c>
      <c r="F327" s="55">
        <f>DATA!H333</f>
        <v>13142000</v>
      </c>
      <c r="G327" s="19">
        <f t="shared" si="58"/>
        <v>34.92235150374251</v>
      </c>
      <c r="H327" s="19">
        <f t="shared" si="59"/>
        <v>1</v>
      </c>
      <c r="I327" s="18">
        <f t="shared" si="54"/>
        <v>34.92235150374251</v>
      </c>
      <c r="J327" s="18"/>
      <c r="K327" s="19">
        <f t="shared" si="60"/>
        <v>34.15497100404841</v>
      </c>
      <c r="L327" s="19">
        <f t="shared" si="61"/>
        <v>1</v>
      </c>
      <c r="M327" s="18">
        <f t="shared" si="55"/>
        <v>34.15497100404841</v>
      </c>
      <c r="N327" s="85">
        <f t="shared" si="56"/>
        <v>36845</v>
      </c>
      <c r="O327" s="20">
        <f t="shared" si="57"/>
        <v>0.7673804996940987</v>
      </c>
      <c r="Y327" s="31">
        <f t="shared" si="62"/>
        <v>325</v>
      </c>
      <c r="AD327" s="89">
        <f>AVERAGE(INDEX($E$3:$E$1000,$Y327-DATA!$I$1+1):$E327)</f>
        <v>34.99466666666667</v>
      </c>
      <c r="AE327" s="89">
        <f>STDEVP(INDEX($E$3:$E$1000,$Y327-DATA!$I$1+1):$E327)</f>
        <v>0.8177682366594059</v>
      </c>
      <c r="AF327" s="89">
        <f>AD327-MACD!$AB$5*AE327</f>
        <v>33.35913019334785</v>
      </c>
      <c r="AG327" s="89">
        <f>AD327+MACD!$AB$5*AE327</f>
        <v>36.63020313998548</v>
      </c>
    </row>
    <row r="328" spans="1:33" ht="12.75">
      <c r="A328" s="16">
        <f>DATA!C334</f>
        <v>36846</v>
      </c>
      <c r="B328" s="53">
        <f>DATA!D334</f>
        <v>36.28</v>
      </c>
      <c r="C328" s="53">
        <f>DATA!E334</f>
        <v>36.8</v>
      </c>
      <c r="D328" s="53">
        <f>DATA!F334</f>
        <v>36.1</v>
      </c>
      <c r="E328" s="53">
        <f>DATA!G334</f>
        <v>36.35</v>
      </c>
      <c r="F328" s="55">
        <f>DATA!H334</f>
        <v>18648200</v>
      </c>
      <c r="G328" s="19">
        <f t="shared" si="58"/>
        <v>35.05831802719561</v>
      </c>
      <c r="H328" s="19">
        <f t="shared" si="59"/>
        <v>1</v>
      </c>
      <c r="I328" s="18">
        <f t="shared" si="54"/>
        <v>35.05831802719561</v>
      </c>
      <c r="J328" s="18"/>
      <c r="K328" s="19">
        <f t="shared" si="60"/>
        <v>34.2410505725171</v>
      </c>
      <c r="L328" s="19">
        <f t="shared" si="61"/>
        <v>1</v>
      </c>
      <c r="M328" s="18">
        <f t="shared" si="55"/>
        <v>34.2410505725171</v>
      </c>
      <c r="N328" s="85">
        <f t="shared" si="56"/>
        <v>36846</v>
      </c>
      <c r="O328" s="20">
        <f t="shared" si="57"/>
        <v>0.8172674546785075</v>
      </c>
      <c r="Y328" s="31">
        <f t="shared" si="62"/>
        <v>326</v>
      </c>
      <c r="AD328" s="89">
        <f>AVERAGE(INDEX($E$3:$E$1000,$Y328-DATA!$I$1+1):$E328)</f>
        <v>35.15466666666667</v>
      </c>
      <c r="AE328" s="89">
        <f>STDEVP(INDEX($E$3:$E$1000,$Y328-DATA!$I$1+1):$E328)</f>
        <v>0.8323770513145946</v>
      </c>
      <c r="AF328" s="89">
        <f>AD328-MACD!$AB$5*AE328</f>
        <v>33.48991256403748</v>
      </c>
      <c r="AG328" s="89">
        <f>AD328+MACD!$AB$5*AE328</f>
        <v>36.81942076929586</v>
      </c>
    </row>
    <row r="329" spans="1:33" ht="12.75">
      <c r="A329" s="16">
        <f>DATA!C335</f>
        <v>36847</v>
      </c>
      <c r="B329" s="53">
        <f>DATA!D335</f>
        <v>36.4</v>
      </c>
      <c r="C329" s="53">
        <f>DATA!E335</f>
        <v>36.86</v>
      </c>
      <c r="D329" s="53">
        <f>DATA!F335</f>
        <v>36.38</v>
      </c>
      <c r="E329" s="53">
        <f>DATA!G335</f>
        <v>36.83</v>
      </c>
      <c r="F329" s="55">
        <f>DATA!H335</f>
        <v>15703100</v>
      </c>
      <c r="G329" s="19">
        <f t="shared" si="58"/>
        <v>35.227049643653174</v>
      </c>
      <c r="H329" s="19">
        <f t="shared" si="59"/>
        <v>1</v>
      </c>
      <c r="I329" s="18">
        <f t="shared" si="54"/>
        <v>35.227049643653174</v>
      </c>
      <c r="J329" s="18"/>
      <c r="K329" s="19">
        <f t="shared" si="60"/>
        <v>34.342578001045844</v>
      </c>
      <c r="L329" s="19">
        <f t="shared" si="61"/>
        <v>1</v>
      </c>
      <c r="M329" s="18">
        <f t="shared" si="55"/>
        <v>34.342578001045844</v>
      </c>
      <c r="N329" s="85">
        <f t="shared" si="56"/>
        <v>36847</v>
      </c>
      <c r="O329" s="20">
        <f t="shared" si="57"/>
        <v>0.8844716426073305</v>
      </c>
      <c r="Y329" s="31">
        <f t="shared" si="62"/>
        <v>327</v>
      </c>
      <c r="AD329" s="89">
        <f>AVERAGE(INDEX($E$3:$E$1000,$Y329-DATA!$I$1+1):$E329)</f>
        <v>35.34133333333334</v>
      </c>
      <c r="AE329" s="89">
        <f>STDEVP(INDEX($E$3:$E$1000,$Y329-DATA!$I$1+1):$E329)</f>
        <v>0.8722374804040407</v>
      </c>
      <c r="AF329" s="89">
        <f>AD329-MACD!$AB$5*AE329</f>
        <v>33.596858372525254</v>
      </c>
      <c r="AG329" s="89">
        <f>AD329+MACD!$AB$5*AE329</f>
        <v>37.08580829414142</v>
      </c>
    </row>
    <row r="330" spans="1:33" ht="12.75">
      <c r="A330" s="16">
        <f>DATA!C336</f>
        <v>36848</v>
      </c>
      <c r="B330" s="53">
        <f>DATA!D336</f>
        <v>36.83</v>
      </c>
      <c r="C330" s="53">
        <f>DATA!E336</f>
        <v>36.83</v>
      </c>
      <c r="D330" s="53">
        <f>DATA!F336</f>
        <v>35.94</v>
      </c>
      <c r="E330" s="53">
        <f>DATA!G336</f>
        <v>36.27</v>
      </c>
      <c r="F330" s="55">
        <f>DATA!H336</f>
        <v>21810500</v>
      </c>
      <c r="G330" s="19">
        <f t="shared" si="58"/>
        <v>35.32637824901954</v>
      </c>
      <c r="H330" s="19">
        <f t="shared" si="59"/>
        <v>1</v>
      </c>
      <c r="I330" s="18">
        <f t="shared" si="54"/>
        <v>35.32637824901954</v>
      </c>
      <c r="J330" s="18"/>
      <c r="K330" s="19">
        <f t="shared" si="60"/>
        <v>34.41816317747542</v>
      </c>
      <c r="L330" s="19">
        <f t="shared" si="61"/>
        <v>1</v>
      </c>
      <c r="M330" s="18">
        <f t="shared" si="55"/>
        <v>34.41816317747542</v>
      </c>
      <c r="N330" s="85">
        <f t="shared" si="56"/>
        <v>36848</v>
      </c>
      <c r="O330" s="20">
        <f t="shared" si="57"/>
        <v>0.9082150715441202</v>
      </c>
      <c r="Y330" s="31">
        <f t="shared" si="62"/>
        <v>328</v>
      </c>
      <c r="AD330" s="89">
        <f>AVERAGE(INDEX($E$3:$E$1000,$Y330-DATA!$I$1+1):$E330)</f>
        <v>35.484666666666676</v>
      </c>
      <c r="AE330" s="89">
        <f>STDEVP(INDEX($E$3:$E$1000,$Y330-DATA!$I$1+1):$E330)</f>
        <v>0.8356463898615087</v>
      </c>
      <c r="AF330" s="89">
        <f>AD330-MACD!$AB$5*AE330</f>
        <v>33.81337388694366</v>
      </c>
      <c r="AG330" s="89">
        <f>AD330+MACD!$AB$5*AE330</f>
        <v>37.155959446389694</v>
      </c>
    </row>
    <row r="331" spans="1:33" ht="12.75">
      <c r="A331" s="16">
        <f>DATA!C337</f>
        <v>36851</v>
      </c>
      <c r="B331" s="53">
        <f>DATA!D337</f>
        <v>36.25</v>
      </c>
      <c r="C331" s="53">
        <f>DATA!E337</f>
        <v>36.27</v>
      </c>
      <c r="D331" s="53">
        <f>DATA!F337</f>
        <v>35.94</v>
      </c>
      <c r="E331" s="53">
        <f>DATA!G337</f>
        <v>36.09</v>
      </c>
      <c r="F331" s="55">
        <f>DATA!H337</f>
        <v>15358700</v>
      </c>
      <c r="G331" s="19">
        <f t="shared" si="58"/>
        <v>35.3991041300653</v>
      </c>
      <c r="H331" s="19">
        <f t="shared" si="59"/>
        <v>1</v>
      </c>
      <c r="I331" s="18">
        <f t="shared" si="54"/>
        <v>35.3991041300653</v>
      </c>
      <c r="J331" s="18"/>
      <c r="K331" s="19">
        <f t="shared" si="60"/>
        <v>34.483725405809714</v>
      </c>
      <c r="L331" s="19">
        <f t="shared" si="61"/>
        <v>1</v>
      </c>
      <c r="M331" s="18">
        <f t="shared" si="55"/>
        <v>34.483725405809714</v>
      </c>
      <c r="N331" s="85">
        <f t="shared" si="56"/>
        <v>36851</v>
      </c>
      <c r="O331" s="20">
        <f t="shared" si="57"/>
        <v>0.9153787242555822</v>
      </c>
      <c r="Y331" s="31">
        <f t="shared" si="62"/>
        <v>329</v>
      </c>
      <c r="AD331" s="89">
        <f>AVERAGE(INDEX($E$3:$E$1000,$Y331-DATA!$I$1+1):$E331)</f>
        <v>35.62066666666667</v>
      </c>
      <c r="AE331" s="89">
        <f>STDEVP(INDEX($E$3:$E$1000,$Y331-DATA!$I$1+1):$E331)</f>
        <v>0.7530070089683769</v>
      </c>
      <c r="AF331" s="89">
        <f>AD331-MACD!$AB$5*AE331</f>
        <v>34.114652648729916</v>
      </c>
      <c r="AG331" s="89">
        <f>AD331+MACD!$AB$5*AE331</f>
        <v>37.12668068460343</v>
      </c>
    </row>
    <row r="332" spans="1:33" ht="12.75">
      <c r="A332" s="16">
        <f>DATA!C338</f>
        <v>36852</v>
      </c>
      <c r="B332" s="53">
        <f>DATA!D338</f>
        <v>35.97</v>
      </c>
      <c r="C332" s="53">
        <f>DATA!E338</f>
        <v>36.04</v>
      </c>
      <c r="D332" s="53">
        <f>DATA!F338</f>
        <v>35.49</v>
      </c>
      <c r="E332" s="53">
        <f>DATA!G338</f>
        <v>35.81</v>
      </c>
      <c r="F332" s="55">
        <f>DATA!H338</f>
        <v>21021100</v>
      </c>
      <c r="G332" s="19">
        <f t="shared" si="58"/>
        <v>35.438237070059074</v>
      </c>
      <c r="H332" s="19">
        <f t="shared" si="59"/>
        <v>1</v>
      </c>
      <c r="I332" s="18">
        <f t="shared" si="54"/>
        <v>35.438237070059074</v>
      </c>
      <c r="J332" s="18"/>
      <c r="K332" s="19">
        <f t="shared" si="60"/>
        <v>34.53573617420933</v>
      </c>
      <c r="L332" s="19">
        <f t="shared" si="61"/>
        <v>1</v>
      </c>
      <c r="M332" s="18">
        <f t="shared" si="55"/>
        <v>34.53573617420933</v>
      </c>
      <c r="N332" s="85">
        <f t="shared" si="56"/>
        <v>36852</v>
      </c>
      <c r="O332" s="20">
        <f t="shared" si="57"/>
        <v>0.9025008958497409</v>
      </c>
      <c r="Y332" s="31">
        <f t="shared" si="62"/>
        <v>330</v>
      </c>
      <c r="AD332" s="89">
        <f>AVERAGE(INDEX($E$3:$E$1000,$Y332-DATA!$I$1+1):$E332)</f>
        <v>35.73799999999999</v>
      </c>
      <c r="AE332" s="89">
        <f>STDEVP(INDEX($E$3:$E$1000,$Y332-DATA!$I$1+1):$E332)</f>
        <v>0.6254406446660117</v>
      </c>
      <c r="AF332" s="89">
        <f>AD332-MACD!$AB$5*AE332</f>
        <v>34.48711871066797</v>
      </c>
      <c r="AG332" s="89">
        <f>AD332+MACD!$AB$5*AE332</f>
        <v>36.988881289332014</v>
      </c>
    </row>
    <row r="333" spans="1:33" ht="12.75">
      <c r="A333" s="16">
        <f>DATA!C339</f>
        <v>36853</v>
      </c>
      <c r="B333" s="53">
        <f>DATA!D339</f>
        <v>35.85</v>
      </c>
      <c r="C333" s="53">
        <f>DATA!E339</f>
        <v>36</v>
      </c>
      <c r="D333" s="53">
        <f>DATA!F339</f>
        <v>35.56</v>
      </c>
      <c r="E333" s="53">
        <f>DATA!G339</f>
        <v>35.64</v>
      </c>
      <c r="F333" s="55">
        <f>DATA!H339</f>
        <v>16805700</v>
      </c>
      <c r="G333" s="19">
        <f t="shared" si="58"/>
        <v>35.45745258719631</v>
      </c>
      <c r="H333" s="19">
        <f t="shared" si="59"/>
        <v>1</v>
      </c>
      <c r="I333" s="18">
        <f t="shared" si="54"/>
        <v>35.45745258719631</v>
      </c>
      <c r="J333" s="18"/>
      <c r="K333" s="19">
        <f t="shared" si="60"/>
        <v>34.57904063796583</v>
      </c>
      <c r="L333" s="19">
        <f t="shared" si="61"/>
        <v>1</v>
      </c>
      <c r="M333" s="18">
        <f t="shared" si="55"/>
        <v>34.57904063796583</v>
      </c>
      <c r="N333" s="85">
        <f t="shared" si="56"/>
        <v>36853</v>
      </c>
      <c r="O333" s="20">
        <f t="shared" si="57"/>
        <v>0.8784119492304754</v>
      </c>
      <c r="Y333" s="31">
        <f t="shared" si="62"/>
        <v>331</v>
      </c>
      <c r="AD333" s="89">
        <f>AVERAGE(INDEX($E$3:$E$1000,$Y333-DATA!$I$1+1):$E333)</f>
        <v>35.82533333333334</v>
      </c>
      <c r="AE333" s="89">
        <f>STDEVP(INDEX($E$3:$E$1000,$Y333-DATA!$I$1+1):$E333)</f>
        <v>0.502020805234516</v>
      </c>
      <c r="AF333" s="89">
        <f>AD333-MACD!$AB$5*AE333</f>
        <v>34.82129172286431</v>
      </c>
      <c r="AG333" s="89">
        <f>AD333+MACD!$AB$5*AE333</f>
        <v>36.82937494380237</v>
      </c>
    </row>
    <row r="334" spans="1:33" ht="12.75">
      <c r="A334" s="16">
        <f>DATA!C340</f>
        <v>36855</v>
      </c>
      <c r="B334" s="53">
        <f>DATA!D340</f>
        <v>35.6</v>
      </c>
      <c r="C334" s="53">
        <f>DATA!E340</f>
        <v>35.63</v>
      </c>
      <c r="D334" s="53">
        <f>DATA!F340</f>
        <v>35.44</v>
      </c>
      <c r="E334" s="53">
        <f>DATA!G340</f>
        <v>35.44</v>
      </c>
      <c r="F334" s="55">
        <f>DATA!H340</f>
        <v>7889900</v>
      </c>
      <c r="G334" s="19">
        <f t="shared" si="58"/>
        <v>35.455790436034754</v>
      </c>
      <c r="H334" s="19">
        <f t="shared" si="59"/>
        <v>1</v>
      </c>
      <c r="I334" s="18">
        <f t="shared" si="54"/>
        <v>35.455790436034754</v>
      </c>
      <c r="J334" s="18"/>
      <c r="K334" s="19">
        <f t="shared" si="60"/>
        <v>34.61280375020247</v>
      </c>
      <c r="L334" s="19">
        <f t="shared" si="61"/>
        <v>1</v>
      </c>
      <c r="M334" s="18">
        <f t="shared" si="55"/>
        <v>34.61280375020247</v>
      </c>
      <c r="N334" s="85">
        <f t="shared" si="56"/>
        <v>36855</v>
      </c>
      <c r="O334" s="20">
        <f t="shared" si="57"/>
        <v>0.8429866858322868</v>
      </c>
      <c r="Y334" s="31">
        <f t="shared" si="62"/>
        <v>332</v>
      </c>
      <c r="AD334" s="89">
        <f>AVERAGE(INDEX($E$3:$E$1000,$Y334-DATA!$I$1+1):$E334)</f>
        <v>35.84866666666667</v>
      </c>
      <c r="AE334" s="89">
        <f>STDEVP(INDEX($E$3:$E$1000,$Y334-DATA!$I$1+1):$E334)</f>
        <v>0.47469101061139146</v>
      </c>
      <c r="AF334" s="89">
        <f>AD334-MACD!$AB$5*AE334</f>
        <v>34.899284645443885</v>
      </c>
      <c r="AG334" s="89">
        <f>AD334+MACD!$AB$5*AE334</f>
        <v>36.79804868788945</v>
      </c>
    </row>
    <row r="335" spans="1:33" ht="12.75">
      <c r="A335" s="16">
        <f>DATA!C341</f>
        <v>36858</v>
      </c>
      <c r="B335" s="53">
        <f>DATA!D341</f>
        <v>35.57</v>
      </c>
      <c r="C335" s="53">
        <f>DATA!E341</f>
        <v>35.73</v>
      </c>
      <c r="D335" s="53">
        <f>DATA!F341</f>
        <v>35.12</v>
      </c>
      <c r="E335" s="53">
        <f>DATA!G341</f>
        <v>35.3</v>
      </c>
      <c r="F335" s="55">
        <f>DATA!H341</f>
        <v>21630500</v>
      </c>
      <c r="G335" s="19">
        <f t="shared" si="58"/>
        <v>35.44095325165049</v>
      </c>
      <c r="H335" s="19">
        <f t="shared" si="59"/>
        <v>1</v>
      </c>
      <c r="I335" s="18">
        <f t="shared" si="54"/>
        <v>35.44095325165049</v>
      </c>
      <c r="J335" s="18"/>
      <c r="K335" s="19">
        <f t="shared" si="60"/>
        <v>34.63975262274354</v>
      </c>
      <c r="L335" s="19">
        <f t="shared" si="61"/>
        <v>1</v>
      </c>
      <c r="M335" s="18">
        <f t="shared" si="55"/>
        <v>34.63975262274354</v>
      </c>
      <c r="N335" s="85">
        <f t="shared" si="56"/>
        <v>36858</v>
      </c>
      <c r="O335" s="20">
        <f t="shared" si="57"/>
        <v>0.8012006289069475</v>
      </c>
      <c r="Y335" s="31">
        <f t="shared" si="62"/>
        <v>333</v>
      </c>
      <c r="AD335" s="89">
        <f>AVERAGE(INDEX($E$3:$E$1000,$Y335-DATA!$I$1+1):$E335)</f>
        <v>35.855999999999995</v>
      </c>
      <c r="AE335" s="89">
        <f>STDEVP(INDEX($E$3:$E$1000,$Y335-DATA!$I$1+1):$E335)</f>
        <v>0.46521392928483224</v>
      </c>
      <c r="AF335" s="89">
        <f>AD335-MACD!$AB$5*AE335</f>
        <v>34.92557214143033</v>
      </c>
      <c r="AG335" s="89">
        <f>AD335+MACD!$AB$5*AE335</f>
        <v>36.78642785856966</v>
      </c>
    </row>
    <row r="336" spans="1:33" ht="12.75">
      <c r="A336" s="16">
        <f>DATA!C342</f>
        <v>36859</v>
      </c>
      <c r="B336" s="53">
        <f>DATA!D342</f>
        <v>35.3</v>
      </c>
      <c r="C336" s="53">
        <f>DATA!E342</f>
        <v>35.61</v>
      </c>
      <c r="D336" s="53">
        <f>DATA!F342</f>
        <v>35.3</v>
      </c>
      <c r="E336" s="53">
        <f>DATA!G342</f>
        <v>35.36</v>
      </c>
      <c r="F336" s="55">
        <f>DATA!H342</f>
        <v>23067400</v>
      </c>
      <c r="G336" s="19">
        <f t="shared" si="58"/>
        <v>35.43324341815997</v>
      </c>
      <c r="H336" s="19">
        <f t="shared" si="59"/>
        <v>1</v>
      </c>
      <c r="I336" s="18">
        <f t="shared" si="54"/>
        <v>35.43324341815997</v>
      </c>
      <c r="J336" s="18"/>
      <c r="K336" s="19">
        <f t="shared" si="60"/>
        <v>34.66799761793007</v>
      </c>
      <c r="L336" s="19">
        <f t="shared" si="61"/>
        <v>1</v>
      </c>
      <c r="M336" s="18">
        <f t="shared" si="55"/>
        <v>34.66799761793007</v>
      </c>
      <c r="N336" s="85">
        <f t="shared" si="56"/>
        <v>36859</v>
      </c>
      <c r="O336" s="20">
        <f t="shared" si="57"/>
        <v>0.7652458002298985</v>
      </c>
      <c r="Y336" s="31">
        <f t="shared" si="62"/>
        <v>334</v>
      </c>
      <c r="AD336" s="89">
        <f>AVERAGE(INDEX($E$3:$E$1000,$Y336-DATA!$I$1+1):$E336)</f>
        <v>35.87199999999999</v>
      </c>
      <c r="AE336" s="89">
        <f>STDEVP(INDEX($E$3:$E$1000,$Y336-DATA!$I$1+1):$E336)</f>
        <v>0.44323357273631764</v>
      </c>
      <c r="AF336" s="89">
        <f>AD336-MACD!$AB$5*AE336</f>
        <v>34.98553285452736</v>
      </c>
      <c r="AG336" s="89">
        <f>AD336+MACD!$AB$5*AE336</f>
        <v>36.75846714547263</v>
      </c>
    </row>
    <row r="337" spans="1:33" ht="12.75">
      <c r="A337" s="16">
        <f>DATA!C343</f>
        <v>36860</v>
      </c>
      <c r="B337" s="53">
        <f>DATA!D343</f>
        <v>35.36</v>
      </c>
      <c r="C337" s="53">
        <f>DATA!E343</f>
        <v>36.02</v>
      </c>
      <c r="D337" s="53">
        <f>DATA!F343</f>
        <v>35.36</v>
      </c>
      <c r="E337" s="53">
        <f>DATA!G343</f>
        <v>36.02</v>
      </c>
      <c r="F337" s="55">
        <f>DATA!H343</f>
        <v>21709800</v>
      </c>
      <c r="G337" s="19">
        <f t="shared" si="58"/>
        <v>35.48912499738283</v>
      </c>
      <c r="H337" s="19">
        <f t="shared" si="59"/>
        <v>1</v>
      </c>
      <c r="I337" s="18">
        <f t="shared" si="54"/>
        <v>35.48912499738283</v>
      </c>
      <c r="J337" s="18"/>
      <c r="K337" s="19">
        <f t="shared" si="60"/>
        <v>34.721017319187716</v>
      </c>
      <c r="L337" s="19">
        <f t="shared" si="61"/>
        <v>1</v>
      </c>
      <c r="M337" s="18">
        <f t="shared" si="55"/>
        <v>34.721017319187716</v>
      </c>
      <c r="N337" s="85">
        <f t="shared" si="56"/>
        <v>36860</v>
      </c>
      <c r="O337" s="20">
        <f t="shared" si="57"/>
        <v>0.7681076781951148</v>
      </c>
      <c r="Y337" s="31">
        <f t="shared" si="62"/>
        <v>335</v>
      </c>
      <c r="AD337" s="89">
        <f>AVERAGE(INDEX($E$3:$E$1000,$Y337-DATA!$I$1+1):$E337)</f>
        <v>35.912000000000006</v>
      </c>
      <c r="AE337" s="89">
        <f>STDEVP(INDEX($E$3:$E$1000,$Y337-DATA!$I$1+1):$E337)</f>
        <v>0.4274295263546232</v>
      </c>
      <c r="AF337" s="89">
        <f>AD337-MACD!$AB$5*AE337</f>
        <v>35.05714094729076</v>
      </c>
      <c r="AG337" s="89">
        <f>AD337+MACD!$AB$5*AE337</f>
        <v>36.76685905270925</v>
      </c>
    </row>
    <row r="338" spans="1:33" ht="12.75">
      <c r="A338" s="16">
        <f>DATA!C344</f>
        <v>36861</v>
      </c>
      <c r="B338" s="53">
        <f>DATA!D344</f>
        <v>35.85</v>
      </c>
      <c r="C338" s="53">
        <f>DATA!E344</f>
        <v>36.09</v>
      </c>
      <c r="D338" s="53">
        <f>DATA!F344</f>
        <v>35.75</v>
      </c>
      <c r="E338" s="53">
        <f>DATA!G344</f>
        <v>35.94</v>
      </c>
      <c r="F338" s="55">
        <f>DATA!H344</f>
        <v>15978300</v>
      </c>
      <c r="G338" s="19">
        <f t="shared" si="58"/>
        <v>35.532065473822556</v>
      </c>
      <c r="H338" s="19">
        <f t="shared" si="59"/>
        <v>1</v>
      </c>
      <c r="I338" s="18">
        <f t="shared" si="54"/>
        <v>35.532065473822556</v>
      </c>
      <c r="J338" s="18"/>
      <c r="K338" s="19">
        <f t="shared" si="60"/>
        <v>34.76882056157251</v>
      </c>
      <c r="L338" s="19">
        <f t="shared" si="61"/>
        <v>1</v>
      </c>
      <c r="M338" s="18">
        <f t="shared" si="55"/>
        <v>34.76882056157251</v>
      </c>
      <c r="N338" s="85">
        <f t="shared" si="56"/>
        <v>36861</v>
      </c>
      <c r="O338" s="20">
        <f t="shared" si="57"/>
        <v>0.7632449122500446</v>
      </c>
      <c r="Y338" s="31">
        <f t="shared" si="62"/>
        <v>336</v>
      </c>
      <c r="AD338" s="89">
        <f>AVERAGE(INDEX($E$3:$E$1000,$Y338-DATA!$I$1+1):$E338)</f>
        <v>35.95333333333333</v>
      </c>
      <c r="AE338" s="89">
        <f>STDEVP(INDEX($E$3:$E$1000,$Y338-DATA!$I$1+1):$E338)</f>
        <v>0.3970838142708341</v>
      </c>
      <c r="AF338" s="89">
        <f>AD338-MACD!$AB$5*AE338</f>
        <v>35.15916570479167</v>
      </c>
      <c r="AG338" s="89">
        <f>AD338+MACD!$AB$5*AE338</f>
        <v>36.747500961875</v>
      </c>
    </row>
    <row r="339" spans="1:33" ht="12.75">
      <c r="A339" s="16">
        <f>DATA!C345</f>
        <v>36862</v>
      </c>
      <c r="B339" s="53">
        <f>DATA!D345</f>
        <v>35.84</v>
      </c>
      <c r="C339" s="53">
        <f>DATA!E345</f>
        <v>36.03</v>
      </c>
      <c r="D339" s="53">
        <f>DATA!F345</f>
        <v>35.65</v>
      </c>
      <c r="E339" s="53">
        <f>DATA!G345</f>
        <v>35.83</v>
      </c>
      <c r="F339" s="55">
        <f>DATA!H345</f>
        <v>15164900</v>
      </c>
      <c r="G339" s="19">
        <f t="shared" si="58"/>
        <v>35.560440190601355</v>
      </c>
      <c r="H339" s="19">
        <f t="shared" si="59"/>
        <v>1</v>
      </c>
      <c r="I339" s="18">
        <f t="shared" si="54"/>
        <v>35.560440190601355</v>
      </c>
      <c r="J339" s="18"/>
      <c r="K339" s="19">
        <f t="shared" si="60"/>
        <v>34.81043544151085</v>
      </c>
      <c r="L339" s="19">
        <f t="shared" si="61"/>
        <v>1</v>
      </c>
      <c r="M339" s="18">
        <f t="shared" si="55"/>
        <v>34.81043544151085</v>
      </c>
      <c r="N339" s="85">
        <f t="shared" si="56"/>
        <v>36862</v>
      </c>
      <c r="O339" s="20">
        <f t="shared" si="57"/>
        <v>0.7500047490905075</v>
      </c>
      <c r="Y339" s="31">
        <f t="shared" si="62"/>
        <v>337</v>
      </c>
      <c r="AD339" s="89">
        <f>AVERAGE(INDEX($E$3:$E$1000,$Y339-DATA!$I$1+1):$E339)</f>
        <v>35.955333333333336</v>
      </c>
      <c r="AE339" s="89">
        <f>STDEVP(INDEX($E$3:$E$1000,$Y339-DATA!$I$1+1):$E339)</f>
        <v>0.39638141003608857</v>
      </c>
      <c r="AF339" s="89">
        <f>AD339-MACD!$AB$5*AE339</f>
        <v>35.16257051326116</v>
      </c>
      <c r="AG339" s="89">
        <f>AD339+MACD!$AB$5*AE339</f>
        <v>36.74809615340551</v>
      </c>
    </row>
    <row r="340" spans="1:33" ht="12.75">
      <c r="A340" s="16">
        <f>DATA!C346</f>
        <v>36865</v>
      </c>
      <c r="B340" s="53">
        <f>DATA!D346</f>
        <v>35.65</v>
      </c>
      <c r="C340" s="53">
        <f>DATA!E346</f>
        <v>35.77</v>
      </c>
      <c r="D340" s="53">
        <f>DATA!F346</f>
        <v>35.59</v>
      </c>
      <c r="E340" s="53">
        <f>DATA!G346</f>
        <v>35.67</v>
      </c>
      <c r="F340" s="55">
        <f>DATA!H346</f>
        <v>11704500</v>
      </c>
      <c r="G340" s="19">
        <f t="shared" si="58"/>
        <v>35.57087445816313</v>
      </c>
      <c r="H340" s="19">
        <f t="shared" si="59"/>
        <v>1</v>
      </c>
      <c r="I340" s="18">
        <f t="shared" si="54"/>
        <v>35.57087445816313</v>
      </c>
      <c r="J340" s="18"/>
      <c r="K340" s="19">
        <f t="shared" si="60"/>
        <v>34.84414385556924</v>
      </c>
      <c r="L340" s="19">
        <f t="shared" si="61"/>
        <v>1</v>
      </c>
      <c r="M340" s="18">
        <f t="shared" si="55"/>
        <v>34.84414385556924</v>
      </c>
      <c r="N340" s="85">
        <f t="shared" si="56"/>
        <v>36865</v>
      </c>
      <c r="O340" s="20">
        <f t="shared" si="57"/>
        <v>0.7267306025938893</v>
      </c>
      <c r="Y340" s="31">
        <f t="shared" si="62"/>
        <v>338</v>
      </c>
      <c r="AD340" s="89">
        <f>AVERAGE(INDEX($E$3:$E$1000,$Y340-DATA!$I$1+1):$E340)</f>
        <v>35.916666666666664</v>
      </c>
      <c r="AE340" s="89">
        <f>STDEVP(INDEX($E$3:$E$1000,$Y340-DATA!$I$1+1):$E340)</f>
        <v>0.39403327552664824</v>
      </c>
      <c r="AF340" s="89">
        <f>AD340-MACD!$AB$5*AE340</f>
        <v>35.12860011561337</v>
      </c>
      <c r="AG340" s="89">
        <f>AD340+MACD!$AB$5*AE340</f>
        <v>36.70473321771996</v>
      </c>
    </row>
    <row r="341" spans="1:33" ht="12.75">
      <c r="A341" s="16">
        <f>DATA!C347</f>
        <v>36866</v>
      </c>
      <c r="B341" s="53">
        <f>DATA!D347</f>
        <v>35.6</v>
      </c>
      <c r="C341" s="53">
        <f>DATA!E347</f>
        <v>35.65</v>
      </c>
      <c r="D341" s="53">
        <f>DATA!F347</f>
        <v>35.27</v>
      </c>
      <c r="E341" s="53">
        <f>DATA!G347</f>
        <v>35.31</v>
      </c>
      <c r="F341" s="55">
        <f>DATA!H347</f>
        <v>18764000</v>
      </c>
      <c r="G341" s="19">
        <f t="shared" si="58"/>
        <v>35.54602927167141</v>
      </c>
      <c r="H341" s="19">
        <f t="shared" si="59"/>
        <v>1</v>
      </c>
      <c r="I341" s="18">
        <f t="shared" si="54"/>
        <v>35.54602927167141</v>
      </c>
      <c r="J341" s="18"/>
      <c r="K341" s="19">
        <f t="shared" si="60"/>
        <v>34.86241272397829</v>
      </c>
      <c r="L341" s="19">
        <f t="shared" si="61"/>
        <v>1</v>
      </c>
      <c r="M341" s="18">
        <f t="shared" si="55"/>
        <v>34.86241272397829</v>
      </c>
      <c r="N341" s="85">
        <f t="shared" si="56"/>
        <v>36866</v>
      </c>
      <c r="O341" s="20">
        <f t="shared" si="57"/>
        <v>0.68361654769312</v>
      </c>
      <c r="Y341" s="31">
        <f t="shared" si="62"/>
        <v>339</v>
      </c>
      <c r="AD341" s="89">
        <f>AVERAGE(INDEX($E$3:$E$1000,$Y341-DATA!$I$1+1):$E341)</f>
        <v>35.864000000000004</v>
      </c>
      <c r="AE341" s="89">
        <f>STDEVP(INDEX($E$3:$E$1000,$Y341-DATA!$I$1+1):$E341)</f>
        <v>0.41807176417432196</v>
      </c>
      <c r="AF341" s="89">
        <f>AD341-MACD!$AB$5*AE341</f>
        <v>35.02785647165136</v>
      </c>
      <c r="AG341" s="89">
        <f>AD341+MACD!$AB$5*AE341</f>
        <v>36.70014352834865</v>
      </c>
    </row>
    <row r="342" spans="1:33" ht="12.75">
      <c r="A342" s="16">
        <f>DATA!C348</f>
        <v>36867</v>
      </c>
      <c r="B342" s="53">
        <f>DATA!D348</f>
        <v>35.65</v>
      </c>
      <c r="C342" s="53">
        <f>DATA!E348</f>
        <v>35.9</v>
      </c>
      <c r="D342" s="53">
        <f>DATA!F348</f>
        <v>35.54</v>
      </c>
      <c r="E342" s="53">
        <f>DATA!G348</f>
        <v>35.71</v>
      </c>
      <c r="F342" s="55">
        <f>DATA!H348</f>
        <v>16388600</v>
      </c>
      <c r="G342" s="19">
        <f t="shared" si="58"/>
        <v>35.56164553151223</v>
      </c>
      <c r="H342" s="19">
        <f t="shared" si="59"/>
        <v>1</v>
      </c>
      <c r="I342" s="18">
        <f t="shared" si="54"/>
        <v>35.56164553151223</v>
      </c>
      <c r="J342" s="18"/>
      <c r="K342" s="19">
        <f t="shared" si="60"/>
        <v>34.89565144068502</v>
      </c>
      <c r="L342" s="19">
        <f t="shared" si="61"/>
        <v>1</v>
      </c>
      <c r="M342" s="18">
        <f t="shared" si="55"/>
        <v>34.89565144068502</v>
      </c>
      <c r="N342" s="85">
        <f t="shared" si="56"/>
        <v>36867</v>
      </c>
      <c r="O342" s="20">
        <f t="shared" si="57"/>
        <v>0.6659940908272048</v>
      </c>
      <c r="Y342" s="31">
        <f t="shared" si="62"/>
        <v>340</v>
      </c>
      <c r="AD342" s="89">
        <f>AVERAGE(INDEX($E$3:$E$1000,$Y342-DATA!$I$1+1):$E342)</f>
        <v>35.838</v>
      </c>
      <c r="AE342" s="89">
        <f>STDEVP(INDEX($E$3:$E$1000,$Y342-DATA!$I$1+1):$E342)</f>
        <v>0.414699891487432</v>
      </c>
      <c r="AF342" s="89">
        <f>AD342-MACD!$AB$5*AE342</f>
        <v>35.00860021702513</v>
      </c>
      <c r="AG342" s="89">
        <f>AD342+MACD!$AB$5*AE342</f>
        <v>36.66739978297487</v>
      </c>
    </row>
    <row r="343" spans="1:33" ht="12.75">
      <c r="A343" s="16">
        <f>DATA!C349</f>
        <v>36868</v>
      </c>
      <c r="B343" s="53">
        <f>DATA!D349</f>
        <v>35.58</v>
      </c>
      <c r="C343" s="53">
        <f>DATA!E349</f>
        <v>36.09</v>
      </c>
      <c r="D343" s="53">
        <f>DATA!F349</f>
        <v>35.5</v>
      </c>
      <c r="E343" s="53">
        <f>DATA!G349</f>
        <v>36.02</v>
      </c>
      <c r="F343" s="55">
        <f>DATA!H349</f>
        <v>15881900</v>
      </c>
      <c r="G343" s="19">
        <f t="shared" si="58"/>
        <v>35.60529833803487</v>
      </c>
      <c r="H343" s="19">
        <f t="shared" si="59"/>
        <v>1</v>
      </c>
      <c r="I343" s="18">
        <f t="shared" si="54"/>
        <v>35.60529833803487</v>
      </c>
      <c r="J343" s="18"/>
      <c r="K343" s="19">
        <f t="shared" si="60"/>
        <v>34.93974354105032</v>
      </c>
      <c r="L343" s="19">
        <f t="shared" si="61"/>
        <v>1</v>
      </c>
      <c r="M343" s="18">
        <f t="shared" si="55"/>
        <v>34.93974354105032</v>
      </c>
      <c r="N343" s="85">
        <f t="shared" si="56"/>
        <v>36868</v>
      </c>
      <c r="O343" s="20">
        <f t="shared" si="57"/>
        <v>0.6655547969845514</v>
      </c>
      <c r="Y343" s="31">
        <f t="shared" si="62"/>
        <v>341</v>
      </c>
      <c r="AD343" s="89">
        <f>AVERAGE(INDEX($E$3:$E$1000,$Y343-DATA!$I$1+1):$E343)</f>
        <v>35.816</v>
      </c>
      <c r="AE343" s="89">
        <f>STDEVP(INDEX($E$3:$E$1000,$Y343-DATA!$I$1+1):$E343)</f>
        <v>0.3952518184650505</v>
      </c>
      <c r="AF343" s="89">
        <f>AD343-MACD!$AB$5*AE343</f>
        <v>35.0254963630699</v>
      </c>
      <c r="AG343" s="89">
        <f>AD343+MACD!$AB$5*AE343</f>
        <v>36.60650363693011</v>
      </c>
    </row>
    <row r="344" spans="1:33" ht="12.75">
      <c r="A344" s="16">
        <f>DATA!C350</f>
        <v>36869</v>
      </c>
      <c r="B344" s="53">
        <f>DATA!D350</f>
        <v>36.15</v>
      </c>
      <c r="C344" s="53">
        <f>DATA!E350</f>
        <v>36.81</v>
      </c>
      <c r="D344" s="53">
        <f>DATA!F350</f>
        <v>36</v>
      </c>
      <c r="E344" s="53">
        <f>DATA!G350</f>
        <v>36.69</v>
      </c>
      <c r="F344" s="55">
        <f>DATA!H350</f>
        <v>32039000</v>
      </c>
      <c r="G344" s="19">
        <f t="shared" si="58"/>
        <v>35.70860325822203</v>
      </c>
      <c r="H344" s="19">
        <f t="shared" si="59"/>
        <v>1</v>
      </c>
      <c r="I344" s="18">
        <f t="shared" si="54"/>
        <v>35.70860325822203</v>
      </c>
      <c r="J344" s="18"/>
      <c r="K344" s="19">
        <f t="shared" si="60"/>
        <v>35.00838104924443</v>
      </c>
      <c r="L344" s="19">
        <f t="shared" si="61"/>
        <v>1</v>
      </c>
      <c r="M344" s="18">
        <f t="shared" si="55"/>
        <v>35.00838104924443</v>
      </c>
      <c r="N344" s="85">
        <f t="shared" si="56"/>
        <v>36869</v>
      </c>
      <c r="O344" s="20">
        <f t="shared" si="57"/>
        <v>0.7002222089775998</v>
      </c>
      <c r="Y344" s="31">
        <f t="shared" si="62"/>
        <v>342</v>
      </c>
      <c r="AD344" s="89">
        <f>AVERAGE(INDEX($E$3:$E$1000,$Y344-DATA!$I$1+1):$E344)</f>
        <v>35.80666666666666</v>
      </c>
      <c r="AE344" s="89">
        <f>STDEVP(INDEX($E$3:$E$1000,$Y344-DATA!$I$1+1):$E344)</f>
        <v>0.3721767799791834</v>
      </c>
      <c r="AF344" s="89">
        <f>AD344-MACD!$AB$5*AE344</f>
        <v>35.06231310670829</v>
      </c>
      <c r="AG344" s="89">
        <f>AD344+MACD!$AB$5*AE344</f>
        <v>36.55102022662503</v>
      </c>
    </row>
    <row r="345" spans="1:33" ht="12.75">
      <c r="A345" s="16">
        <f>DATA!C351</f>
        <v>36872</v>
      </c>
      <c r="B345" s="53">
        <f>DATA!D351</f>
        <v>36.85</v>
      </c>
      <c r="C345" s="53">
        <f>DATA!E351</f>
        <v>37.52</v>
      </c>
      <c r="D345" s="53">
        <f>DATA!F351</f>
        <v>36.82</v>
      </c>
      <c r="E345" s="53">
        <f>DATA!G351</f>
        <v>37.48</v>
      </c>
      <c r="F345" s="55">
        <f>DATA!H351</f>
        <v>28195500</v>
      </c>
      <c r="G345" s="19">
        <f t="shared" si="58"/>
        <v>35.87730770981993</v>
      </c>
      <c r="H345" s="19">
        <f t="shared" si="59"/>
        <v>1</v>
      </c>
      <c r="I345" s="18">
        <f t="shared" si="54"/>
        <v>35.87730770981993</v>
      </c>
      <c r="J345" s="18"/>
      <c r="K345" s="19">
        <f t="shared" si="60"/>
        <v>35.10530728260739</v>
      </c>
      <c r="L345" s="19">
        <f t="shared" si="61"/>
        <v>1</v>
      </c>
      <c r="M345" s="18">
        <f t="shared" si="55"/>
        <v>35.10530728260739</v>
      </c>
      <c r="N345" s="85">
        <f t="shared" si="56"/>
        <v>36872</v>
      </c>
      <c r="O345" s="20">
        <f t="shared" si="57"/>
        <v>0.7720004272125394</v>
      </c>
      <c r="Y345" s="31">
        <f t="shared" si="62"/>
        <v>343</v>
      </c>
      <c r="AD345" s="89">
        <f>AVERAGE(INDEX($E$3:$E$1000,$Y345-DATA!$I$1+1):$E345)</f>
        <v>35.88733333333333</v>
      </c>
      <c r="AE345" s="89">
        <f>STDEVP(INDEX($E$3:$E$1000,$Y345-DATA!$I$1+1):$E345)</f>
        <v>0.551693957029299</v>
      </c>
      <c r="AF345" s="89">
        <f>AD345-MACD!$AB$5*AE345</f>
        <v>34.78394541927473</v>
      </c>
      <c r="AG345" s="89">
        <f>AD345+MACD!$AB$5*AE345</f>
        <v>36.99072124739193</v>
      </c>
    </row>
    <row r="346" spans="1:33" ht="12.75">
      <c r="A346" s="16">
        <f>DATA!C352</f>
        <v>36873</v>
      </c>
      <c r="B346" s="53">
        <f>DATA!D352</f>
        <v>37.39</v>
      </c>
      <c r="C346" s="53">
        <f>DATA!E352</f>
        <v>37.75</v>
      </c>
      <c r="D346" s="53">
        <f>DATA!F352</f>
        <v>37.18</v>
      </c>
      <c r="E346" s="53">
        <f>DATA!G352</f>
        <v>37.38</v>
      </c>
      <c r="F346" s="55">
        <f>DATA!H352</f>
        <v>26370400</v>
      </c>
      <c r="G346" s="19">
        <f t="shared" si="58"/>
        <v>36.02042126126565</v>
      </c>
      <c r="H346" s="19">
        <f t="shared" si="59"/>
        <v>1</v>
      </c>
      <c r="I346" s="18">
        <f t="shared" si="54"/>
        <v>36.02042126126565</v>
      </c>
      <c r="J346" s="18"/>
      <c r="K346" s="19">
        <f t="shared" si="60"/>
        <v>35.194510918583575</v>
      </c>
      <c r="L346" s="19">
        <f t="shared" si="61"/>
        <v>1</v>
      </c>
      <c r="M346" s="18">
        <f t="shared" si="55"/>
        <v>35.194510918583575</v>
      </c>
      <c r="N346" s="85">
        <f t="shared" si="56"/>
        <v>36873</v>
      </c>
      <c r="O346" s="20">
        <f t="shared" si="57"/>
        <v>0.8259103426820786</v>
      </c>
      <c r="Y346" s="31">
        <f t="shared" si="62"/>
        <v>344</v>
      </c>
      <c r="AD346" s="89">
        <f>AVERAGE(INDEX($E$3:$E$1000,$Y346-DATA!$I$1+1):$E346)</f>
        <v>35.973333333333336</v>
      </c>
      <c r="AE346" s="89">
        <f>STDEVP(INDEX($E$3:$E$1000,$Y346-DATA!$I$1+1):$E346)</f>
        <v>0.6654088133536596</v>
      </c>
      <c r="AF346" s="89">
        <f>AD346-MACD!$AB$5*AE346</f>
        <v>34.642515706626014</v>
      </c>
      <c r="AG346" s="89">
        <f>AD346+MACD!$AB$5*AE346</f>
        <v>37.30415096004066</v>
      </c>
    </row>
    <row r="347" spans="1:33" ht="12.75">
      <c r="A347" s="16">
        <f>DATA!C353</f>
        <v>36874</v>
      </c>
      <c r="B347" s="53">
        <f>DATA!D353</f>
        <v>37.39</v>
      </c>
      <c r="C347" s="53">
        <f>DATA!E353</f>
        <v>37.51</v>
      </c>
      <c r="D347" s="53">
        <f>DATA!F353</f>
        <v>37.01</v>
      </c>
      <c r="E347" s="53">
        <f>DATA!G353</f>
        <v>37.39</v>
      </c>
      <c r="F347" s="55">
        <f>DATA!H353</f>
        <v>20391100</v>
      </c>
      <c r="G347" s="19">
        <f t="shared" si="58"/>
        <v>36.1508573316213</v>
      </c>
      <c r="H347" s="19">
        <f t="shared" si="59"/>
        <v>1</v>
      </c>
      <c r="I347" s="18">
        <f t="shared" si="54"/>
        <v>36.1508573316213</v>
      </c>
      <c r="J347" s="18"/>
      <c r="K347" s="19">
        <f t="shared" si="60"/>
        <v>35.28060852961951</v>
      </c>
      <c r="L347" s="19">
        <f t="shared" si="61"/>
        <v>1</v>
      </c>
      <c r="M347" s="18">
        <f t="shared" si="55"/>
        <v>35.28060852961951</v>
      </c>
      <c r="N347" s="85">
        <f t="shared" si="56"/>
        <v>36874</v>
      </c>
      <c r="O347" s="20">
        <f t="shared" si="57"/>
        <v>0.8702488020017896</v>
      </c>
      <c r="Y347" s="31">
        <f t="shared" si="62"/>
        <v>345</v>
      </c>
      <c r="AD347" s="89">
        <f>AVERAGE(INDEX($E$3:$E$1000,$Y347-DATA!$I$1+1):$E347)</f>
        <v>36.07866666666667</v>
      </c>
      <c r="AE347" s="89">
        <f>STDEVP(INDEX($E$3:$E$1000,$Y347-DATA!$I$1+1):$E347)</f>
        <v>0.7507939501322831</v>
      </c>
      <c r="AF347" s="89">
        <f>AD347-MACD!$AB$5*AE347</f>
        <v>34.5770787664021</v>
      </c>
      <c r="AG347" s="89">
        <f>AD347+MACD!$AB$5*AE347</f>
        <v>37.58025456693124</v>
      </c>
    </row>
    <row r="348" spans="1:33" ht="12.75">
      <c r="A348" s="16">
        <f>DATA!C354</f>
        <v>36875</v>
      </c>
      <c r="B348" s="53">
        <f>DATA!D354</f>
        <v>37.3</v>
      </c>
      <c r="C348" s="53">
        <f>DATA!E354</f>
        <v>37.49</v>
      </c>
      <c r="D348" s="53">
        <f>DATA!F354</f>
        <v>37</v>
      </c>
      <c r="E348" s="53">
        <f>DATA!G354</f>
        <v>37.11</v>
      </c>
      <c r="F348" s="55">
        <f>DATA!H354</f>
        <v>23825700</v>
      </c>
      <c r="G348" s="19">
        <f t="shared" si="58"/>
        <v>36.24220425241928</v>
      </c>
      <c r="H348" s="19">
        <f t="shared" si="59"/>
        <v>1</v>
      </c>
      <c r="I348" s="18">
        <f t="shared" si="54"/>
        <v>36.24220425241928</v>
      </c>
      <c r="J348" s="18"/>
      <c r="K348" s="19">
        <f t="shared" si="60"/>
        <v>35.35234937159522</v>
      </c>
      <c r="L348" s="19">
        <f t="shared" si="61"/>
        <v>1</v>
      </c>
      <c r="M348" s="18">
        <f t="shared" si="55"/>
        <v>35.35234937159522</v>
      </c>
      <c r="N348" s="85">
        <f t="shared" si="56"/>
        <v>36875</v>
      </c>
      <c r="O348" s="20">
        <f t="shared" si="57"/>
        <v>0.8898548808240605</v>
      </c>
      <c r="Y348" s="31">
        <f t="shared" si="62"/>
        <v>346</v>
      </c>
      <c r="AD348" s="89">
        <f>AVERAGE(INDEX($E$3:$E$1000,$Y348-DATA!$I$1+1):$E348)</f>
        <v>36.17666666666666</v>
      </c>
      <c r="AE348" s="89">
        <f>STDEVP(INDEX($E$3:$E$1000,$Y348-DATA!$I$1+1):$E348)</f>
        <v>0.7824122243989691</v>
      </c>
      <c r="AF348" s="89">
        <f>AD348-MACD!$AB$5*AE348</f>
        <v>34.61184221786873</v>
      </c>
      <c r="AG348" s="89">
        <f>AD348+MACD!$AB$5*AE348</f>
        <v>37.7414911154646</v>
      </c>
    </row>
    <row r="349" spans="1:33" ht="12.75">
      <c r="A349" s="16">
        <f>DATA!C355</f>
        <v>36876</v>
      </c>
      <c r="B349" s="53">
        <f>DATA!D355</f>
        <v>36.4</v>
      </c>
      <c r="C349" s="53">
        <f>DATA!E355</f>
        <v>37.09</v>
      </c>
      <c r="D349" s="53">
        <f>DATA!F355</f>
        <v>36.26</v>
      </c>
      <c r="E349" s="53">
        <f>DATA!G355</f>
        <v>36.75</v>
      </c>
      <c r="F349" s="55">
        <f>DATA!H355</f>
        <v>34996400</v>
      </c>
      <c r="G349" s="19">
        <f t="shared" si="58"/>
        <v>36.29056575218887</v>
      </c>
      <c r="H349" s="19">
        <f t="shared" si="59"/>
        <v>1</v>
      </c>
      <c r="I349" s="18">
        <f t="shared" si="54"/>
        <v>36.29056575218887</v>
      </c>
      <c r="J349" s="18"/>
      <c r="K349" s="19">
        <f t="shared" si="60"/>
        <v>35.40715920016011</v>
      </c>
      <c r="L349" s="19">
        <f t="shared" si="61"/>
        <v>1</v>
      </c>
      <c r="M349" s="18">
        <f t="shared" si="55"/>
        <v>35.40715920016011</v>
      </c>
      <c r="N349" s="85">
        <f t="shared" si="56"/>
        <v>36876</v>
      </c>
      <c r="O349" s="20">
        <f t="shared" si="57"/>
        <v>0.8834065520287595</v>
      </c>
      <c r="Y349" s="31">
        <f t="shared" si="62"/>
        <v>347</v>
      </c>
      <c r="AD349" s="89">
        <f>AVERAGE(INDEX($E$3:$E$1000,$Y349-DATA!$I$1+1):$E349)</f>
        <v>36.264</v>
      </c>
      <c r="AE349" s="89">
        <f>STDEVP(INDEX($E$3:$E$1000,$Y349-DATA!$I$1+1):$E349)</f>
        <v>0.768295082200227</v>
      </c>
      <c r="AF349" s="89">
        <f>AD349-MACD!$AB$5*AE349</f>
        <v>34.72740983559955</v>
      </c>
      <c r="AG349" s="89">
        <f>AD349+MACD!$AB$5*AE349</f>
        <v>37.800590164400454</v>
      </c>
    </row>
    <row r="350" spans="1:33" ht="12.75">
      <c r="A350" s="16">
        <f>DATA!C356</f>
        <v>36879</v>
      </c>
      <c r="B350" s="53">
        <f>DATA!D356</f>
        <v>36.92</v>
      </c>
      <c r="C350" s="53">
        <f>DATA!E356</f>
        <v>37.2</v>
      </c>
      <c r="D350" s="53">
        <f>DATA!F356</f>
        <v>36.92</v>
      </c>
      <c r="E350" s="53">
        <f>DATA!G356</f>
        <v>37.11</v>
      </c>
      <c r="F350" s="55">
        <f>DATA!H356</f>
        <v>17123800</v>
      </c>
      <c r="G350" s="19">
        <f t="shared" si="58"/>
        <v>36.36860710912326</v>
      </c>
      <c r="H350" s="19">
        <f t="shared" si="59"/>
        <v>1</v>
      </c>
      <c r="I350" s="18">
        <f t="shared" si="54"/>
        <v>36.36860710912326</v>
      </c>
      <c r="J350" s="18"/>
      <c r="K350" s="19">
        <f t="shared" si="60"/>
        <v>35.47393727074206</v>
      </c>
      <c r="L350" s="19">
        <f t="shared" si="61"/>
        <v>1</v>
      </c>
      <c r="M350" s="18">
        <f t="shared" si="55"/>
        <v>35.47393727074206</v>
      </c>
      <c r="N350" s="85">
        <f t="shared" si="56"/>
        <v>36879</v>
      </c>
      <c r="O350" s="20">
        <f t="shared" si="57"/>
        <v>0.8946698383811977</v>
      </c>
      <c r="Y350" s="31">
        <f t="shared" si="62"/>
        <v>348</v>
      </c>
      <c r="AD350" s="89">
        <f>AVERAGE(INDEX($E$3:$E$1000,$Y350-DATA!$I$1+1):$E350)</f>
        <v>36.38466666666667</v>
      </c>
      <c r="AE350" s="89">
        <f>STDEVP(INDEX($E$3:$E$1000,$Y350-DATA!$I$1+1):$E350)</f>
        <v>0.7493185051914347</v>
      </c>
      <c r="AF350" s="89">
        <f>AD350-MACD!$AB$5*AE350</f>
        <v>34.886029656283796</v>
      </c>
      <c r="AG350" s="89">
        <f>AD350+MACD!$AB$5*AE350</f>
        <v>37.88330367704954</v>
      </c>
    </row>
    <row r="351" spans="1:33" ht="12.75">
      <c r="A351" s="16">
        <f>DATA!C357</f>
        <v>36880</v>
      </c>
      <c r="B351" s="53">
        <f>DATA!D357</f>
        <v>37.11</v>
      </c>
      <c r="C351" s="53">
        <f>DATA!E357</f>
        <v>37.24</v>
      </c>
      <c r="D351" s="53">
        <f>DATA!F357</f>
        <v>36.97</v>
      </c>
      <c r="E351" s="53">
        <f>DATA!G357</f>
        <v>37.17</v>
      </c>
      <c r="F351" s="55">
        <f>DATA!H357</f>
        <v>16388000</v>
      </c>
      <c r="G351" s="19">
        <f t="shared" si="58"/>
        <v>36.44493024158771</v>
      </c>
      <c r="H351" s="19">
        <f t="shared" si="59"/>
        <v>1</v>
      </c>
      <c r="I351" s="18">
        <f t="shared" si="54"/>
        <v>36.44493024158771</v>
      </c>
      <c r="J351" s="18"/>
      <c r="K351" s="19">
        <f t="shared" si="60"/>
        <v>35.540449534634526</v>
      </c>
      <c r="L351" s="19">
        <f t="shared" si="61"/>
        <v>1</v>
      </c>
      <c r="M351" s="18">
        <f t="shared" si="55"/>
        <v>35.540449534634526</v>
      </c>
      <c r="N351" s="85">
        <f t="shared" si="56"/>
        <v>36880</v>
      </c>
      <c r="O351" s="20">
        <f t="shared" si="57"/>
        <v>0.904480706953187</v>
      </c>
      <c r="Y351" s="31">
        <f t="shared" si="62"/>
        <v>349</v>
      </c>
      <c r="AD351" s="89">
        <f>AVERAGE(INDEX($E$3:$E$1000,$Y351-DATA!$I$1+1):$E351)</f>
        <v>36.50533333333333</v>
      </c>
      <c r="AE351" s="89">
        <f>STDEVP(INDEX($E$3:$E$1000,$Y351-DATA!$I$1+1):$E351)</f>
        <v>0.7197487215840792</v>
      </c>
      <c r="AF351" s="89">
        <f>AD351-MACD!$AB$5*AE351</f>
        <v>35.065835890165175</v>
      </c>
      <c r="AG351" s="89">
        <f>AD351+MACD!$AB$5*AE351</f>
        <v>37.94483077650149</v>
      </c>
    </row>
    <row r="352" spans="1:33" ht="12.75">
      <c r="A352" s="16">
        <f>DATA!C358</f>
        <v>36881</v>
      </c>
      <c r="B352" s="53">
        <f>DATA!D358</f>
        <v>36.77</v>
      </c>
      <c r="C352" s="53">
        <f>DATA!E358</f>
        <v>37.14</v>
      </c>
      <c r="D352" s="53">
        <f>DATA!F358</f>
        <v>36.66</v>
      </c>
      <c r="E352" s="53">
        <f>DATA!G358</f>
        <v>36.84</v>
      </c>
      <c r="F352" s="55">
        <f>DATA!H358</f>
        <v>17393600</v>
      </c>
      <c r="G352" s="19">
        <f t="shared" si="58"/>
        <v>36.482555932865075</v>
      </c>
      <c r="H352" s="19">
        <f t="shared" si="59"/>
        <v>1</v>
      </c>
      <c r="I352" s="18">
        <f t="shared" si="54"/>
        <v>36.482555932865075</v>
      </c>
      <c r="J352" s="18"/>
      <c r="K352" s="19">
        <f t="shared" si="60"/>
        <v>35.591412297982195</v>
      </c>
      <c r="L352" s="19">
        <f t="shared" si="61"/>
        <v>1</v>
      </c>
      <c r="M352" s="18">
        <f t="shared" si="55"/>
        <v>35.591412297982195</v>
      </c>
      <c r="N352" s="85">
        <f t="shared" si="56"/>
        <v>36881</v>
      </c>
      <c r="O352" s="20">
        <f t="shared" si="57"/>
        <v>0.8911436348828801</v>
      </c>
      <c r="Y352" s="31">
        <f t="shared" si="62"/>
        <v>350</v>
      </c>
      <c r="AD352" s="89">
        <f>AVERAGE(INDEX($E$3:$E$1000,$Y352-DATA!$I$1+1):$E352)</f>
        <v>36.56000000000001</v>
      </c>
      <c r="AE352" s="89">
        <f>STDEVP(INDEX($E$3:$E$1000,$Y352-DATA!$I$1+1):$E352)</f>
        <v>0.7119082337863478</v>
      </c>
      <c r="AF352" s="89">
        <f>AD352-MACD!$AB$5*AE352</f>
        <v>35.13618353242731</v>
      </c>
      <c r="AG352" s="89">
        <f>AD352+MACD!$AB$5*AE352</f>
        <v>37.98381646757271</v>
      </c>
    </row>
    <row r="353" spans="1:33" ht="12.75">
      <c r="A353" s="16">
        <f>DATA!C359</f>
        <v>36882</v>
      </c>
      <c r="B353" s="53">
        <f>DATA!D359</f>
        <v>36.75</v>
      </c>
      <c r="C353" s="53">
        <f>DATA!E359</f>
        <v>36.95</v>
      </c>
      <c r="D353" s="53">
        <f>DATA!F359</f>
        <v>36.71</v>
      </c>
      <c r="E353" s="53">
        <f>DATA!G359</f>
        <v>36.77</v>
      </c>
      <c r="F353" s="55">
        <f>DATA!H359</f>
        <v>10598200</v>
      </c>
      <c r="G353" s="19">
        <f t="shared" si="58"/>
        <v>36.5099315583065</v>
      </c>
      <c r="H353" s="19">
        <f t="shared" si="59"/>
        <v>1</v>
      </c>
      <c r="I353" s="18">
        <f t="shared" si="54"/>
        <v>36.5099315583065</v>
      </c>
      <c r="J353" s="18"/>
      <c r="K353" s="19">
        <f t="shared" si="60"/>
        <v>35.63763142355152</v>
      </c>
      <c r="L353" s="19">
        <f t="shared" si="61"/>
        <v>1</v>
      </c>
      <c r="M353" s="18">
        <f t="shared" si="55"/>
        <v>35.63763142355152</v>
      </c>
      <c r="N353" s="85">
        <f t="shared" si="56"/>
        <v>36882</v>
      </c>
      <c r="O353" s="20">
        <f t="shared" si="57"/>
        <v>0.8723001347549797</v>
      </c>
      <c r="Y353" s="31">
        <f t="shared" si="62"/>
        <v>351</v>
      </c>
      <c r="AD353" s="89">
        <f>AVERAGE(INDEX($E$3:$E$1000,$Y353-DATA!$I$1+1):$E353)</f>
        <v>36.61533333333333</v>
      </c>
      <c r="AE353" s="89">
        <f>STDEVP(INDEX($E$3:$E$1000,$Y353-DATA!$I$1+1):$E353)</f>
        <v>0.6935884146152561</v>
      </c>
      <c r="AF353" s="89">
        <f>AD353-MACD!$AB$5*AE353</f>
        <v>35.22815650410282</v>
      </c>
      <c r="AG353" s="89">
        <f>AD353+MACD!$AB$5*AE353</f>
        <v>38.002510162563844</v>
      </c>
    </row>
    <row r="354" spans="1:33" ht="12.75">
      <c r="A354" s="16">
        <f>DATA!C360</f>
        <v>36886</v>
      </c>
      <c r="B354" s="53">
        <f>DATA!D360</f>
        <v>36.85</v>
      </c>
      <c r="C354" s="53">
        <f>DATA!E360</f>
        <v>36.94</v>
      </c>
      <c r="D354" s="53">
        <f>DATA!F360</f>
        <v>36.57</v>
      </c>
      <c r="E354" s="53">
        <f>DATA!G360</f>
        <v>36.57</v>
      </c>
      <c r="F354" s="55">
        <f>DATA!H360</f>
        <v>9898700</v>
      </c>
      <c r="G354" s="19">
        <f t="shared" si="58"/>
        <v>36.51565236227731</v>
      </c>
      <c r="H354" s="19">
        <f t="shared" si="59"/>
        <v>1</v>
      </c>
      <c r="I354" s="18">
        <f t="shared" si="54"/>
        <v>36.51565236227731</v>
      </c>
      <c r="J354" s="18"/>
      <c r="K354" s="19">
        <f t="shared" si="60"/>
        <v>35.67419489713773</v>
      </c>
      <c r="L354" s="19">
        <f t="shared" si="61"/>
        <v>1</v>
      </c>
      <c r="M354" s="18">
        <f t="shared" si="55"/>
        <v>35.67419489713773</v>
      </c>
      <c r="N354" s="85">
        <f t="shared" si="56"/>
        <v>36886</v>
      </c>
      <c r="O354" s="20">
        <f t="shared" si="57"/>
        <v>0.8414574651395768</v>
      </c>
      <c r="Y354" s="31">
        <f t="shared" si="62"/>
        <v>352</v>
      </c>
      <c r="AD354" s="89">
        <f>AVERAGE(INDEX($E$3:$E$1000,$Y354-DATA!$I$1+1):$E354)</f>
        <v>36.66466666666667</v>
      </c>
      <c r="AE354" s="89">
        <f>STDEVP(INDEX($E$3:$E$1000,$Y354-DATA!$I$1+1):$E354)</f>
        <v>0.6615523830776888</v>
      </c>
      <c r="AF354" s="89">
        <f>AD354-MACD!$AB$5*AE354</f>
        <v>35.341561900511294</v>
      </c>
      <c r="AG354" s="89">
        <f>AD354+MACD!$AB$5*AE354</f>
        <v>37.98777143282204</v>
      </c>
    </row>
    <row r="355" spans="1:33" ht="12.75">
      <c r="A355" s="16">
        <f>DATA!C361</f>
        <v>36887</v>
      </c>
      <c r="B355" s="53">
        <f>DATA!D361</f>
        <v>36.54</v>
      </c>
      <c r="C355" s="53">
        <f>DATA!E361</f>
        <v>36.85</v>
      </c>
      <c r="D355" s="53">
        <f>DATA!F361</f>
        <v>36.53</v>
      </c>
      <c r="E355" s="53">
        <f>DATA!G361</f>
        <v>36.69</v>
      </c>
      <c r="F355" s="55">
        <f>DATA!H361</f>
        <v>12817700</v>
      </c>
      <c r="G355" s="19">
        <f t="shared" si="58"/>
        <v>36.53225689920328</v>
      </c>
      <c r="H355" s="19">
        <f t="shared" si="59"/>
        <v>1</v>
      </c>
      <c r="I355" s="18">
        <f t="shared" si="54"/>
        <v>36.53225689920328</v>
      </c>
      <c r="J355" s="18"/>
      <c r="K355" s="19">
        <f t="shared" si="60"/>
        <v>35.71403039136762</v>
      </c>
      <c r="L355" s="19">
        <f t="shared" si="61"/>
        <v>1</v>
      </c>
      <c r="M355" s="18">
        <f t="shared" si="55"/>
        <v>35.71403039136762</v>
      </c>
      <c r="N355" s="85">
        <f t="shared" si="56"/>
        <v>36887</v>
      </c>
      <c r="O355" s="20">
        <f t="shared" si="57"/>
        <v>0.8182265078356608</v>
      </c>
      <c r="Y355" s="31">
        <f t="shared" si="62"/>
        <v>353</v>
      </c>
      <c r="AD355" s="89">
        <f>AVERAGE(INDEX($E$3:$E$1000,$Y355-DATA!$I$1+1):$E355)</f>
        <v>36.73266666666667</v>
      </c>
      <c r="AE355" s="89">
        <f>STDEVP(INDEX($E$3:$E$1000,$Y355-DATA!$I$1+1):$E355)</f>
        <v>0.6058984146611294</v>
      </c>
      <c r="AF355" s="89">
        <f>AD355-MACD!$AB$5*AE355</f>
        <v>35.52086983734441</v>
      </c>
      <c r="AG355" s="89">
        <f>AD355+MACD!$AB$5*AE355</f>
        <v>37.94446349598893</v>
      </c>
    </row>
    <row r="356" spans="1:33" ht="12.75">
      <c r="A356" s="16">
        <f>DATA!C362</f>
        <v>36888</v>
      </c>
      <c r="B356" s="53">
        <f>DATA!D362</f>
        <v>36.57</v>
      </c>
      <c r="C356" s="53">
        <f>DATA!E362</f>
        <v>36.6</v>
      </c>
      <c r="D356" s="53">
        <f>DATA!F362</f>
        <v>36.42</v>
      </c>
      <c r="E356" s="53">
        <f>DATA!G362</f>
        <v>36.56</v>
      </c>
      <c r="F356" s="55">
        <f>DATA!H362</f>
        <v>11195100</v>
      </c>
      <c r="G356" s="19">
        <f t="shared" si="58"/>
        <v>36.534899099279166</v>
      </c>
      <c r="H356" s="19">
        <f t="shared" si="59"/>
        <v>1</v>
      </c>
      <c r="I356" s="18">
        <f t="shared" si="54"/>
        <v>36.534899099279166</v>
      </c>
      <c r="J356" s="18"/>
      <c r="K356" s="19">
        <f t="shared" si="60"/>
        <v>35.74720567013752</v>
      </c>
      <c r="L356" s="19">
        <f t="shared" si="61"/>
        <v>1</v>
      </c>
      <c r="M356" s="18">
        <f t="shared" si="55"/>
        <v>35.74720567013752</v>
      </c>
      <c r="N356" s="85">
        <f t="shared" si="56"/>
        <v>36888</v>
      </c>
      <c r="O356" s="20">
        <f t="shared" si="57"/>
        <v>0.7876934291416475</v>
      </c>
      <c r="Y356" s="31">
        <f t="shared" si="62"/>
        <v>354</v>
      </c>
      <c r="AD356" s="89">
        <f>AVERAGE(INDEX($E$3:$E$1000,$Y356-DATA!$I$1+1):$E356)</f>
        <v>36.816</v>
      </c>
      <c r="AE356" s="89">
        <f>STDEVP(INDEX($E$3:$E$1000,$Y356-DATA!$I$1+1):$E356)</f>
        <v>0.4766801862885476</v>
      </c>
      <c r="AF356" s="89">
        <f>AD356-MACD!$AB$5*AE356</f>
        <v>35.86263962742291</v>
      </c>
      <c r="AG356" s="89">
        <f>AD356+MACD!$AB$5*AE356</f>
        <v>37.7693603725771</v>
      </c>
    </row>
    <row r="357" spans="1:33" ht="12.75">
      <c r="A357" s="16">
        <f>DATA!C363</f>
        <v>36889</v>
      </c>
      <c r="B357" s="53">
        <f>DATA!D363</f>
        <v>36.63</v>
      </c>
      <c r="C357" s="53">
        <f>DATA!E363</f>
        <v>36.83</v>
      </c>
      <c r="D357" s="53">
        <f>DATA!F363</f>
        <v>36.56</v>
      </c>
      <c r="E357" s="53">
        <f>DATA!G363</f>
        <v>36.6</v>
      </c>
      <c r="F357" s="55">
        <f>DATA!H363</f>
        <v>10461800</v>
      </c>
      <c r="G357" s="19">
        <f t="shared" si="58"/>
        <v>36.5410991850621</v>
      </c>
      <c r="H357" s="19">
        <f t="shared" si="59"/>
        <v>1</v>
      </c>
      <c r="I357" s="18">
        <f t="shared" si="54"/>
        <v>36.5410991850621</v>
      </c>
      <c r="J357" s="18"/>
      <c r="K357" s="19">
        <f t="shared" si="60"/>
        <v>35.780648585034086</v>
      </c>
      <c r="L357" s="19">
        <f t="shared" si="61"/>
        <v>1</v>
      </c>
      <c r="M357" s="18">
        <f t="shared" si="55"/>
        <v>35.780648585034086</v>
      </c>
      <c r="N357" s="85">
        <f t="shared" si="56"/>
        <v>36889</v>
      </c>
      <c r="O357" s="20">
        <f t="shared" si="57"/>
        <v>0.7604506000280153</v>
      </c>
      <c r="Y357" s="31">
        <f t="shared" si="62"/>
        <v>355</v>
      </c>
      <c r="AD357" s="89">
        <f>AVERAGE(INDEX($E$3:$E$1000,$Y357-DATA!$I$1+1):$E357)</f>
        <v>36.87533333333333</v>
      </c>
      <c r="AE357" s="89">
        <f>STDEVP(INDEX($E$3:$E$1000,$Y357-DATA!$I$1+1):$E357)</f>
        <v>0.38113631273967336</v>
      </c>
      <c r="AF357" s="89">
        <f>AD357-MACD!$AB$5*AE357</f>
        <v>36.11306070785398</v>
      </c>
      <c r="AG357" s="89">
        <f>AD357+MACD!$AB$5*AE357</f>
        <v>37.63760595881268</v>
      </c>
    </row>
    <row r="358" spans="1:33" ht="12.75">
      <c r="A358" s="16">
        <f>DATA!C364</f>
        <v>36890</v>
      </c>
      <c r="B358" s="53">
        <f>DATA!D364</f>
        <v>36.65</v>
      </c>
      <c r="C358" s="53">
        <f>DATA!E364</f>
        <v>36.76</v>
      </c>
      <c r="D358" s="53">
        <f>DATA!F364</f>
        <v>36.4</v>
      </c>
      <c r="E358" s="53">
        <f>DATA!G364</f>
        <v>36.5</v>
      </c>
      <c r="F358" s="55">
        <f>DATA!H364</f>
        <v>13161700</v>
      </c>
      <c r="G358" s="19">
        <f t="shared" si="58"/>
        <v>36.53718497696095</v>
      </c>
      <c r="H358" s="19">
        <f t="shared" si="59"/>
        <v>1</v>
      </c>
      <c r="I358" s="18">
        <f t="shared" si="54"/>
        <v>36.53718497696095</v>
      </c>
      <c r="J358" s="18"/>
      <c r="K358" s="19">
        <f t="shared" si="60"/>
        <v>35.80885844444451</v>
      </c>
      <c r="L358" s="19">
        <f t="shared" si="61"/>
        <v>1</v>
      </c>
      <c r="M358" s="18">
        <f t="shared" si="55"/>
        <v>35.80885844444451</v>
      </c>
      <c r="N358" s="85">
        <f t="shared" si="56"/>
        <v>36890</v>
      </c>
      <c r="O358" s="20">
        <f t="shared" si="57"/>
        <v>0.7283265325164407</v>
      </c>
      <c r="Y358" s="31">
        <f t="shared" si="62"/>
        <v>356</v>
      </c>
      <c r="AD358" s="89">
        <f>AVERAGE(INDEX($E$3:$E$1000,$Y358-DATA!$I$1+1):$E358)</f>
        <v>36.907333333333334</v>
      </c>
      <c r="AE358" s="89">
        <f>STDEVP(INDEX($E$3:$E$1000,$Y358-DATA!$I$1+1):$E358)</f>
        <v>0.32382025192320973</v>
      </c>
      <c r="AF358" s="89">
        <f>AD358-MACD!$AB$5*AE358</f>
        <v>36.259692829486916</v>
      </c>
      <c r="AG358" s="89">
        <f>AD358+MACD!$AB$5*AE358</f>
        <v>37.55497383717975</v>
      </c>
    </row>
    <row r="359" spans="1:33" ht="12.75">
      <c r="A359" s="16">
        <f>DATA!C365</f>
        <v>36893</v>
      </c>
      <c r="B359" s="53">
        <f>DATA!D365</f>
        <v>36.71</v>
      </c>
      <c r="C359" s="53">
        <f>DATA!E365</f>
        <v>36.89</v>
      </c>
      <c r="D359" s="53">
        <f>DATA!F365</f>
        <v>36.44</v>
      </c>
      <c r="E359" s="53">
        <f>DATA!G365</f>
        <v>36.59</v>
      </c>
      <c r="F359" s="55">
        <f>DATA!H365</f>
        <v>22229100</v>
      </c>
      <c r="G359" s="19">
        <f t="shared" si="58"/>
        <v>36.54221497915515</v>
      </c>
      <c r="H359" s="19">
        <f t="shared" si="59"/>
        <v>1</v>
      </c>
      <c r="I359" s="18">
        <f t="shared" si="54"/>
        <v>36.54221497915515</v>
      </c>
      <c r="J359" s="18"/>
      <c r="K359" s="19">
        <f t="shared" si="60"/>
        <v>35.83949144662316</v>
      </c>
      <c r="L359" s="19">
        <f t="shared" si="61"/>
        <v>1</v>
      </c>
      <c r="M359" s="18">
        <f t="shared" si="55"/>
        <v>35.83949144662316</v>
      </c>
      <c r="N359" s="85">
        <f t="shared" si="56"/>
        <v>36893</v>
      </c>
      <c r="O359" s="20">
        <f t="shared" si="57"/>
        <v>0.7027235325319907</v>
      </c>
      <c r="Y359" s="31">
        <f t="shared" si="62"/>
        <v>357</v>
      </c>
      <c r="AD359" s="89">
        <f>AVERAGE(INDEX($E$3:$E$1000,$Y359-DATA!$I$1+1):$E359)</f>
        <v>36.90066666666667</v>
      </c>
      <c r="AE359" s="89">
        <f>STDEVP(INDEX($E$3:$E$1000,$Y359-DATA!$I$1+1):$E359)</f>
        <v>0.329210503409149</v>
      </c>
      <c r="AF359" s="89">
        <f>AD359-MACD!$AB$5*AE359</f>
        <v>36.24224565984837</v>
      </c>
      <c r="AG359" s="89">
        <f>AD359+MACD!$AB$5*AE359</f>
        <v>37.559087673484974</v>
      </c>
    </row>
    <row r="360" spans="1:33" ht="12.75">
      <c r="A360" s="16">
        <f>DATA!C366</f>
        <v>36894</v>
      </c>
      <c r="B360" s="53">
        <f>DATA!D366</f>
        <v>36.6</v>
      </c>
      <c r="C360" s="53">
        <f>DATA!E366</f>
        <v>36.85</v>
      </c>
      <c r="D360" s="53">
        <f>DATA!F366</f>
        <v>36.12</v>
      </c>
      <c r="E360" s="53">
        <f>DATA!G366</f>
        <v>36.15</v>
      </c>
      <c r="F360" s="55">
        <f>DATA!H366</f>
        <v>18847600</v>
      </c>
      <c r="G360" s="19">
        <f t="shared" si="58"/>
        <v>36.50486117161656</v>
      </c>
      <c r="H360" s="19">
        <f t="shared" si="59"/>
        <v>1</v>
      </c>
      <c r="I360" s="18">
        <f t="shared" si="54"/>
        <v>36.50486117161656</v>
      </c>
      <c r="J360" s="18"/>
      <c r="K360" s="19">
        <f t="shared" si="60"/>
        <v>35.851668252637936</v>
      </c>
      <c r="L360" s="19">
        <f t="shared" si="61"/>
        <v>1</v>
      </c>
      <c r="M360" s="18">
        <f t="shared" si="55"/>
        <v>35.851668252637936</v>
      </c>
      <c r="N360" s="85">
        <f t="shared" si="56"/>
        <v>36894</v>
      </c>
      <c r="O360" s="20">
        <f t="shared" si="57"/>
        <v>0.6531929189786254</v>
      </c>
      <c r="Y360" s="31">
        <f t="shared" si="62"/>
        <v>358</v>
      </c>
      <c r="AD360" s="89">
        <f>AVERAGE(INDEX($E$3:$E$1000,$Y360-DATA!$I$1+1):$E360)</f>
        <v>36.812</v>
      </c>
      <c r="AE360" s="89">
        <f>STDEVP(INDEX($E$3:$E$1000,$Y360-DATA!$I$1+1):$E360)</f>
        <v>0.34016074631472953</v>
      </c>
      <c r="AF360" s="89">
        <f>AD360-MACD!$AB$5*AE360</f>
        <v>36.13167850737054</v>
      </c>
      <c r="AG360" s="89">
        <f>AD360+MACD!$AB$5*AE360</f>
        <v>37.49232149262946</v>
      </c>
    </row>
    <row r="361" spans="1:33" ht="12.75">
      <c r="A361" s="16">
        <f>DATA!C367</f>
        <v>36895</v>
      </c>
      <c r="B361" s="53">
        <f>DATA!D367</f>
        <v>36.15</v>
      </c>
      <c r="C361" s="53">
        <f>DATA!E367</f>
        <v>36.34</v>
      </c>
      <c r="D361" s="53">
        <f>DATA!F367</f>
        <v>35.93</v>
      </c>
      <c r="E361" s="53">
        <f>DATA!G367</f>
        <v>35.93</v>
      </c>
      <c r="F361" s="55">
        <f>DATA!H367</f>
        <v>18957100</v>
      </c>
      <c r="G361" s="19">
        <f t="shared" si="58"/>
        <v>36.45011248860546</v>
      </c>
      <c r="H361" s="19">
        <f t="shared" si="59"/>
        <v>1</v>
      </c>
      <c r="I361" s="18">
        <f t="shared" si="54"/>
        <v>36.45011248860546</v>
      </c>
      <c r="J361" s="18"/>
      <c r="K361" s="19">
        <f t="shared" si="60"/>
        <v>35.85474008586782</v>
      </c>
      <c r="L361" s="19">
        <f t="shared" si="61"/>
        <v>1</v>
      </c>
      <c r="M361" s="18">
        <f t="shared" si="55"/>
        <v>35.85474008586782</v>
      </c>
      <c r="N361" s="85">
        <f t="shared" si="56"/>
        <v>36895</v>
      </c>
      <c r="O361" s="20">
        <f t="shared" si="57"/>
        <v>0.5953724027376452</v>
      </c>
      <c r="Y361" s="31">
        <f t="shared" si="62"/>
        <v>359</v>
      </c>
      <c r="AD361" s="89">
        <f>AVERAGE(INDEX($E$3:$E$1000,$Y361-DATA!$I$1+1):$E361)</f>
        <v>36.715333333333334</v>
      </c>
      <c r="AE361" s="89">
        <f>STDEVP(INDEX($E$3:$E$1000,$Y361-DATA!$I$1+1):$E361)</f>
        <v>0.36975427275738504</v>
      </c>
      <c r="AF361" s="89">
        <f>AD361-MACD!$AB$5*AE361</f>
        <v>35.97582478781857</v>
      </c>
      <c r="AG361" s="89">
        <f>AD361+MACD!$AB$5*AE361</f>
        <v>37.4548418788481</v>
      </c>
    </row>
    <row r="362" spans="1:33" ht="12.75">
      <c r="A362" s="16">
        <f>DATA!C368</f>
        <v>36896</v>
      </c>
      <c r="B362" s="53">
        <f>DATA!D368</f>
        <v>36.03</v>
      </c>
      <c r="C362" s="53">
        <f>DATA!E368</f>
        <v>36.42</v>
      </c>
      <c r="D362" s="53">
        <f>DATA!F368</f>
        <v>35.94</v>
      </c>
      <c r="E362" s="53">
        <f>DATA!G368</f>
        <v>36.22</v>
      </c>
      <c r="F362" s="55">
        <f>DATA!H368</f>
        <v>19134500</v>
      </c>
      <c r="G362" s="19">
        <f t="shared" si="58"/>
        <v>36.42819701350018</v>
      </c>
      <c r="H362" s="19">
        <f t="shared" si="59"/>
        <v>1</v>
      </c>
      <c r="I362" s="18">
        <f t="shared" si="54"/>
        <v>36.42819701350018</v>
      </c>
      <c r="J362" s="18"/>
      <c r="K362" s="19">
        <f t="shared" si="60"/>
        <v>35.86906400406908</v>
      </c>
      <c r="L362" s="19">
        <f t="shared" si="61"/>
        <v>1</v>
      </c>
      <c r="M362" s="18">
        <f t="shared" si="55"/>
        <v>35.86906400406908</v>
      </c>
      <c r="N362" s="85">
        <f t="shared" si="56"/>
        <v>36896</v>
      </c>
      <c r="O362" s="20">
        <f t="shared" si="57"/>
        <v>0.5591330094311004</v>
      </c>
      <c r="Y362" s="31">
        <f t="shared" si="62"/>
        <v>360</v>
      </c>
      <c r="AD362" s="89">
        <f>AVERAGE(INDEX($E$3:$E$1000,$Y362-DATA!$I$1+1):$E362)</f>
        <v>36.63733333333333</v>
      </c>
      <c r="AE362" s="89">
        <f>STDEVP(INDEX($E$3:$E$1000,$Y362-DATA!$I$1+1):$E362)</f>
        <v>0.3415350966189927</v>
      </c>
      <c r="AF362" s="89">
        <f>AD362-MACD!$AB$5*AE362</f>
        <v>35.95426314009534</v>
      </c>
      <c r="AG362" s="89">
        <f>AD362+MACD!$AB$5*AE362</f>
        <v>37.32040352657132</v>
      </c>
    </row>
    <row r="363" spans="1:33" ht="12.75">
      <c r="A363" s="16">
        <f>DATA!C369</f>
        <v>36897</v>
      </c>
      <c r="B363" s="53">
        <f>DATA!D369</f>
        <v>36.36</v>
      </c>
      <c r="C363" s="53">
        <f>DATA!E369</f>
        <v>36.37</v>
      </c>
      <c r="D363" s="53">
        <f>DATA!F369</f>
        <v>35.85</v>
      </c>
      <c r="E363" s="53">
        <f>DATA!G369</f>
        <v>36</v>
      </c>
      <c r="F363" s="55">
        <f>DATA!H369</f>
        <v>15004000</v>
      </c>
      <c r="G363" s="19">
        <f t="shared" si="58"/>
        <v>36.387416345547784</v>
      </c>
      <c r="H363" s="19">
        <f t="shared" si="59"/>
        <v>1</v>
      </c>
      <c r="I363" s="18">
        <f t="shared" si="54"/>
        <v>36.387416345547784</v>
      </c>
      <c r="J363" s="18"/>
      <c r="K363" s="19">
        <f t="shared" si="60"/>
        <v>35.874198749007554</v>
      </c>
      <c r="L363" s="19">
        <f t="shared" si="61"/>
        <v>1</v>
      </c>
      <c r="M363" s="18">
        <f t="shared" si="55"/>
        <v>35.874198749007554</v>
      </c>
      <c r="N363" s="85">
        <f t="shared" si="56"/>
        <v>36897</v>
      </c>
      <c r="O363" s="20">
        <f t="shared" si="57"/>
        <v>0.5132175965402297</v>
      </c>
      <c r="Y363" s="31">
        <f t="shared" si="62"/>
        <v>361</v>
      </c>
      <c r="AD363" s="89">
        <f>AVERAGE(INDEX($E$3:$E$1000,$Y363-DATA!$I$1+1):$E363)</f>
        <v>36.563333333333325</v>
      </c>
      <c r="AE363" s="89">
        <f>STDEVP(INDEX($E$3:$E$1000,$Y363-DATA!$I$1+1):$E363)</f>
        <v>0.3512200956043836</v>
      </c>
      <c r="AF363" s="89">
        <f>AD363-MACD!$AB$5*AE363</f>
        <v>35.86089314212456</v>
      </c>
      <c r="AG363" s="89">
        <f>AD363+MACD!$AB$5*AE363</f>
        <v>37.26577352454209</v>
      </c>
    </row>
    <row r="364" spans="1:33" ht="12.75">
      <c r="A364" s="16">
        <f>DATA!C370</f>
        <v>36900</v>
      </c>
      <c r="B364" s="53">
        <f>DATA!D370</f>
        <v>35.88</v>
      </c>
      <c r="C364" s="53">
        <f>DATA!E370</f>
        <v>36.14</v>
      </c>
      <c r="D364" s="53">
        <f>DATA!F370</f>
        <v>35.73</v>
      </c>
      <c r="E364" s="53">
        <f>DATA!G370</f>
        <v>35.91</v>
      </c>
      <c r="F364" s="55">
        <f>DATA!H370</f>
        <v>16452500</v>
      </c>
      <c r="G364" s="19">
        <f t="shared" si="58"/>
        <v>36.341948122162286</v>
      </c>
      <c r="H364" s="19">
        <f t="shared" si="59"/>
        <v>1</v>
      </c>
      <c r="I364" s="18">
        <f t="shared" si="54"/>
        <v>36.341948122162286</v>
      </c>
      <c r="J364" s="18"/>
      <c r="K364" s="19">
        <f t="shared" si="60"/>
        <v>35.875602719634706</v>
      </c>
      <c r="L364" s="19">
        <f t="shared" si="61"/>
        <v>1</v>
      </c>
      <c r="M364" s="18">
        <f t="shared" si="55"/>
        <v>35.875602719634706</v>
      </c>
      <c r="N364" s="85">
        <f t="shared" si="56"/>
        <v>36900</v>
      </c>
      <c r="O364" s="20">
        <f t="shared" si="57"/>
        <v>0.4663454025275797</v>
      </c>
      <c r="Y364" s="31">
        <f t="shared" si="62"/>
        <v>362</v>
      </c>
      <c r="AD364" s="89">
        <f>AVERAGE(INDEX($E$3:$E$1000,$Y364-DATA!$I$1+1):$E364)</f>
        <v>36.507333333333335</v>
      </c>
      <c r="AE364" s="89">
        <f>STDEVP(INDEX($E$3:$E$1000,$Y364-DATA!$I$1+1):$E364)</f>
        <v>0.3825609610101244</v>
      </c>
      <c r="AF364" s="89">
        <f>AD364-MACD!$AB$5*AE364</f>
        <v>35.742211411313086</v>
      </c>
      <c r="AG364" s="89">
        <f>AD364+MACD!$AB$5*AE364</f>
        <v>37.272455255353584</v>
      </c>
    </row>
    <row r="365" spans="1:33" ht="12.75">
      <c r="A365" s="16">
        <f>DATA!C371</f>
        <v>36901</v>
      </c>
      <c r="B365" s="53">
        <f>DATA!D371</f>
        <v>35.6</v>
      </c>
      <c r="C365" s="53">
        <f>DATA!E371</f>
        <v>35.73</v>
      </c>
      <c r="D365" s="53">
        <f>DATA!F371</f>
        <v>35.32</v>
      </c>
      <c r="E365" s="53">
        <f>DATA!G371</f>
        <v>35.4</v>
      </c>
      <c r="F365" s="55">
        <f>DATA!H371</f>
        <v>18909500</v>
      </c>
      <c r="G365" s="19">
        <f t="shared" si="58"/>
        <v>36.25223877719445</v>
      </c>
      <c r="H365" s="19">
        <f t="shared" si="59"/>
        <v>1</v>
      </c>
      <c r="I365" s="18">
        <f t="shared" si="54"/>
        <v>36.25223877719445</v>
      </c>
      <c r="J365" s="18"/>
      <c r="K365" s="19">
        <f t="shared" si="60"/>
        <v>35.85695163259021</v>
      </c>
      <c r="L365" s="19">
        <f t="shared" si="61"/>
        <v>1</v>
      </c>
      <c r="M365" s="18">
        <f t="shared" si="55"/>
        <v>35.85695163259021</v>
      </c>
      <c r="N365" s="85">
        <f t="shared" si="56"/>
        <v>36901</v>
      </c>
      <c r="O365" s="20">
        <f t="shared" si="57"/>
        <v>0.3952871446042394</v>
      </c>
      <c r="Y365" s="31">
        <f t="shared" si="62"/>
        <v>363</v>
      </c>
      <c r="AD365" s="89">
        <f>AVERAGE(INDEX($E$3:$E$1000,$Y365-DATA!$I$1+1):$E365)</f>
        <v>36.393333333333324</v>
      </c>
      <c r="AE365" s="89">
        <f>STDEVP(INDEX($E$3:$E$1000,$Y365-DATA!$I$1+1):$E365)</f>
        <v>0.4369083300759059</v>
      </c>
      <c r="AF365" s="89">
        <f>AD365-MACD!$AB$5*AE365</f>
        <v>35.51951667318151</v>
      </c>
      <c r="AG365" s="89">
        <f>AD365+MACD!$AB$5*AE365</f>
        <v>37.267149993485134</v>
      </c>
    </row>
    <row r="366" spans="1:33" ht="12.75">
      <c r="A366" s="16">
        <f>DATA!C372</f>
        <v>36902</v>
      </c>
      <c r="B366" s="53">
        <f>DATA!D372</f>
        <v>35.43</v>
      </c>
      <c r="C366" s="53">
        <f>DATA!E372</f>
        <v>35.7</v>
      </c>
      <c r="D366" s="53">
        <f>DATA!F372</f>
        <v>35.1</v>
      </c>
      <c r="E366" s="53">
        <f>DATA!G372</f>
        <v>35.68</v>
      </c>
      <c r="F366" s="55">
        <f>DATA!H372</f>
        <v>22979500</v>
      </c>
      <c r="G366" s="19">
        <f t="shared" si="58"/>
        <v>36.19773984603307</v>
      </c>
      <c r="H366" s="19">
        <f t="shared" si="59"/>
        <v>1</v>
      </c>
      <c r="I366" s="18">
        <f t="shared" si="54"/>
        <v>36.19773984603307</v>
      </c>
      <c r="J366" s="18"/>
      <c r="K366" s="19">
        <f t="shared" si="60"/>
        <v>35.85001235288079</v>
      </c>
      <c r="L366" s="19">
        <f t="shared" si="61"/>
        <v>1</v>
      </c>
      <c r="M366" s="18">
        <f t="shared" si="55"/>
        <v>35.85001235288079</v>
      </c>
      <c r="N366" s="85">
        <f t="shared" si="56"/>
        <v>36902</v>
      </c>
      <c r="O366" s="20">
        <f t="shared" si="57"/>
        <v>0.34772749315228424</v>
      </c>
      <c r="Y366" s="31">
        <f t="shared" si="62"/>
        <v>364</v>
      </c>
      <c r="AD366" s="89">
        <f>AVERAGE(INDEX($E$3:$E$1000,$Y366-DATA!$I$1+1):$E366)</f>
        <v>36.29399999999999</v>
      </c>
      <c r="AE366" s="89">
        <f>STDEVP(INDEX($E$3:$E$1000,$Y366-DATA!$I$1+1):$E366)</f>
        <v>0.41800797440638193</v>
      </c>
      <c r="AF366" s="89">
        <f>AD366-MACD!$AB$5*AE366</f>
        <v>35.457984051187225</v>
      </c>
      <c r="AG366" s="89">
        <f>AD366+MACD!$AB$5*AE366</f>
        <v>37.130015948812755</v>
      </c>
    </row>
    <row r="367" spans="1:33" ht="12.75">
      <c r="A367" s="16">
        <f>DATA!C373</f>
        <v>36903</v>
      </c>
      <c r="B367" s="53">
        <f>DATA!D373</f>
        <v>35.6</v>
      </c>
      <c r="C367" s="53">
        <f>DATA!E373</f>
        <v>35.64</v>
      </c>
      <c r="D367" s="53">
        <f>DATA!F373</f>
        <v>35.1</v>
      </c>
      <c r="E367" s="53">
        <f>DATA!G373</f>
        <v>35.23</v>
      </c>
      <c r="F367" s="55">
        <f>DATA!H373</f>
        <v>14432800</v>
      </c>
      <c r="G367" s="19">
        <f t="shared" si="58"/>
        <v>36.10557414641087</v>
      </c>
      <c r="H367" s="19">
        <f t="shared" si="59"/>
        <v>1</v>
      </c>
      <c r="I367" s="18">
        <f t="shared" si="54"/>
        <v>36.10557414641087</v>
      </c>
      <c r="J367" s="18"/>
      <c r="K367" s="19">
        <f t="shared" si="60"/>
        <v>35.825698142963894</v>
      </c>
      <c r="L367" s="19">
        <f t="shared" si="61"/>
        <v>1</v>
      </c>
      <c r="M367" s="18">
        <f t="shared" si="55"/>
        <v>35.825698142963894</v>
      </c>
      <c r="N367" s="85">
        <f t="shared" si="56"/>
        <v>36903</v>
      </c>
      <c r="O367" s="20">
        <f t="shared" si="57"/>
        <v>0.2798760034469794</v>
      </c>
      <c r="Y367" s="31">
        <f t="shared" si="62"/>
        <v>365</v>
      </c>
      <c r="AD367" s="89">
        <f>AVERAGE(INDEX($E$3:$E$1000,$Y367-DATA!$I$1+1):$E367)</f>
        <v>36.18666666666665</v>
      </c>
      <c r="AE367" s="89">
        <f>STDEVP(INDEX($E$3:$E$1000,$Y367-DATA!$I$1+1):$E367)</f>
        <v>0.4677701239813067</v>
      </c>
      <c r="AF367" s="89">
        <f>AD367-MACD!$AB$5*AE367</f>
        <v>35.25112641870404</v>
      </c>
      <c r="AG367" s="89">
        <f>AD367+MACD!$AB$5*AE367</f>
        <v>37.12220691462927</v>
      </c>
    </row>
    <row r="368" spans="1:33" ht="12.75">
      <c r="A368" s="16">
        <f>DATA!C374</f>
        <v>36904</v>
      </c>
      <c r="B368" s="53">
        <f>DATA!D374</f>
        <v>35.36</v>
      </c>
      <c r="C368" s="53">
        <f>DATA!E374</f>
        <v>35.62</v>
      </c>
      <c r="D368" s="53">
        <f>DATA!F374</f>
        <v>35.27</v>
      </c>
      <c r="E368" s="53">
        <f>DATA!G374</f>
        <v>35.52</v>
      </c>
      <c r="F368" s="55">
        <f>DATA!H374</f>
        <v>14576900</v>
      </c>
      <c r="G368" s="19">
        <f t="shared" si="58"/>
        <v>36.049805180086025</v>
      </c>
      <c r="H368" s="19">
        <f t="shared" si="59"/>
        <v>1</v>
      </c>
      <c r="I368" s="18">
        <f t="shared" si="54"/>
        <v>36.049805180086025</v>
      </c>
      <c r="J368" s="18"/>
      <c r="K368" s="19">
        <f t="shared" si="60"/>
        <v>35.81370998049472</v>
      </c>
      <c r="L368" s="19">
        <f t="shared" si="61"/>
        <v>1</v>
      </c>
      <c r="M368" s="18">
        <f t="shared" si="55"/>
        <v>35.81370998049472</v>
      </c>
      <c r="N368" s="85">
        <f t="shared" si="56"/>
        <v>36904</v>
      </c>
      <c r="O368" s="20">
        <f t="shared" si="57"/>
        <v>0.2360951995913041</v>
      </c>
      <c r="Y368" s="31">
        <f t="shared" si="62"/>
        <v>366</v>
      </c>
      <c r="AD368" s="89">
        <f>AVERAGE(INDEX($E$3:$E$1000,$Y368-DATA!$I$1+1):$E368)</f>
        <v>36.10333333333333</v>
      </c>
      <c r="AE368" s="89">
        <f>STDEVP(INDEX($E$3:$E$1000,$Y368-DATA!$I$1+1):$E368)</f>
        <v>0.4677701239807536</v>
      </c>
      <c r="AF368" s="89">
        <f>AD368-MACD!$AB$5*AE368</f>
        <v>35.16779308537183</v>
      </c>
      <c r="AG368" s="89">
        <f>AD368+MACD!$AB$5*AE368</f>
        <v>37.03887358129484</v>
      </c>
    </row>
    <row r="369" spans="1:33" ht="12.75">
      <c r="A369" s="16">
        <f>DATA!C375</f>
        <v>36908</v>
      </c>
      <c r="B369" s="53">
        <f>DATA!D375</f>
        <v>35.28</v>
      </c>
      <c r="C369" s="53">
        <f>DATA!E375</f>
        <v>35.98</v>
      </c>
      <c r="D369" s="53">
        <f>DATA!F375</f>
        <v>35.07</v>
      </c>
      <c r="E369" s="53">
        <f>DATA!G375</f>
        <v>35.96</v>
      </c>
      <c r="F369" s="55">
        <f>DATA!H375</f>
        <v>20237800</v>
      </c>
      <c r="G369" s="19">
        <f t="shared" si="58"/>
        <v>36.04125230579211</v>
      </c>
      <c r="H369" s="19">
        <f t="shared" si="59"/>
        <v>1</v>
      </c>
      <c r="I369" s="18">
        <f t="shared" si="54"/>
        <v>36.04125230579211</v>
      </c>
      <c r="J369" s="18"/>
      <c r="K369" s="19">
        <f t="shared" si="60"/>
        <v>35.81944684400473</v>
      </c>
      <c r="L369" s="19">
        <f t="shared" si="61"/>
        <v>1</v>
      </c>
      <c r="M369" s="18">
        <f t="shared" si="55"/>
        <v>35.81944684400473</v>
      </c>
      <c r="N369" s="85">
        <f t="shared" si="56"/>
        <v>36908</v>
      </c>
      <c r="O369" s="20">
        <f t="shared" si="57"/>
        <v>0.22180546178738325</v>
      </c>
      <c r="Y369" s="31">
        <f t="shared" si="62"/>
        <v>367</v>
      </c>
      <c r="AD369" s="89">
        <f>AVERAGE(INDEX($E$3:$E$1000,$Y369-DATA!$I$1+1):$E369)</f>
        <v>36.062666666666665</v>
      </c>
      <c r="AE369" s="89">
        <f>STDEVP(INDEX($E$3:$E$1000,$Y369-DATA!$I$1+1):$E369)</f>
        <v>0.4516704796888574</v>
      </c>
      <c r="AF369" s="89">
        <f>AD369-MACD!$AB$5*AE369</f>
        <v>35.15932570728895</v>
      </c>
      <c r="AG369" s="89">
        <f>AD369+MACD!$AB$5*AE369</f>
        <v>36.96600762604438</v>
      </c>
    </row>
    <row r="370" spans="1:33" ht="12.75">
      <c r="A370" s="16">
        <f>DATA!C376</f>
        <v>36909</v>
      </c>
      <c r="B370" s="53">
        <f>DATA!D376</f>
        <v>35.82</v>
      </c>
      <c r="C370" s="53">
        <f>DATA!E376</f>
        <v>35.9</v>
      </c>
      <c r="D370" s="53">
        <f>DATA!F376</f>
        <v>35.41</v>
      </c>
      <c r="E370" s="53">
        <f>DATA!G376</f>
        <v>35.44</v>
      </c>
      <c r="F370" s="55">
        <f>DATA!H376</f>
        <v>12727900</v>
      </c>
      <c r="G370" s="19">
        <f t="shared" si="58"/>
        <v>35.98399018143096</v>
      </c>
      <c r="H370" s="19">
        <f t="shared" si="59"/>
        <v>1</v>
      </c>
      <c r="I370" s="18">
        <f t="shared" si="54"/>
        <v>35.98399018143096</v>
      </c>
      <c r="J370" s="18"/>
      <c r="K370" s="19">
        <f t="shared" si="60"/>
        <v>35.80456657561239</v>
      </c>
      <c r="L370" s="19">
        <f t="shared" si="61"/>
        <v>1</v>
      </c>
      <c r="M370" s="18">
        <f t="shared" si="55"/>
        <v>35.80456657561239</v>
      </c>
      <c r="N370" s="85">
        <f t="shared" si="56"/>
        <v>36909</v>
      </c>
      <c r="O370" s="20">
        <f t="shared" si="57"/>
        <v>0.1794236058185703</v>
      </c>
      <c r="Y370" s="31">
        <f t="shared" si="62"/>
        <v>368</v>
      </c>
      <c r="AD370" s="89">
        <f>AVERAGE(INDEX($E$3:$E$1000,$Y370-DATA!$I$1+1):$E370)</f>
        <v>35.97933333333334</v>
      </c>
      <c r="AE370" s="89">
        <f>STDEVP(INDEX($E$3:$E$1000,$Y370-DATA!$I$1+1):$E370)</f>
        <v>0.443478171828859</v>
      </c>
      <c r="AF370" s="89">
        <f>AD370-MACD!$AB$5*AE370</f>
        <v>35.09237698967562</v>
      </c>
      <c r="AG370" s="89">
        <f>AD370+MACD!$AB$5*AE370</f>
        <v>36.86628967699105</v>
      </c>
    </row>
    <row r="371" spans="1:33" ht="12.75">
      <c r="A371" s="16">
        <f>DATA!C377</f>
        <v>36910</v>
      </c>
      <c r="B371" s="53">
        <f>DATA!D377</f>
        <v>35.45</v>
      </c>
      <c r="C371" s="53">
        <f>DATA!E377</f>
        <v>35.7</v>
      </c>
      <c r="D371" s="53">
        <f>DATA!F377</f>
        <v>35.28</v>
      </c>
      <c r="E371" s="53">
        <f>DATA!G377</f>
        <v>35.37</v>
      </c>
      <c r="F371" s="55">
        <f>DATA!H377</f>
        <v>17902900</v>
      </c>
      <c r="G371" s="19">
        <f t="shared" si="58"/>
        <v>35.925514926056586</v>
      </c>
      <c r="H371" s="19">
        <f t="shared" si="59"/>
        <v>1</v>
      </c>
      <c r="I371" s="18">
        <f t="shared" si="54"/>
        <v>35.925514926056586</v>
      </c>
      <c r="J371" s="18"/>
      <c r="K371" s="19">
        <f t="shared" si="60"/>
        <v>35.787524749117786</v>
      </c>
      <c r="L371" s="19">
        <f t="shared" si="61"/>
        <v>1</v>
      </c>
      <c r="M371" s="18">
        <f t="shared" si="55"/>
        <v>35.787524749117786</v>
      </c>
      <c r="N371" s="85">
        <f t="shared" si="56"/>
        <v>36910</v>
      </c>
      <c r="O371" s="20">
        <f t="shared" si="57"/>
        <v>0.1379901769387999</v>
      </c>
      <c r="Y371" s="31">
        <f t="shared" si="62"/>
        <v>369</v>
      </c>
      <c r="AD371" s="89">
        <f>AVERAGE(INDEX($E$3:$E$1000,$Y371-DATA!$I$1+1):$E371)</f>
        <v>35.89999999999999</v>
      </c>
      <c r="AE371" s="89">
        <f>STDEVP(INDEX($E$3:$E$1000,$Y371-DATA!$I$1+1):$E371)</f>
        <v>0.4389229241377481</v>
      </c>
      <c r="AF371" s="89">
        <f>AD371-MACD!$AB$5*AE371</f>
        <v>35.02215415172449</v>
      </c>
      <c r="AG371" s="89">
        <f>AD371+MACD!$AB$5*AE371</f>
        <v>36.77784584827549</v>
      </c>
    </row>
    <row r="372" spans="1:33" ht="12.75">
      <c r="A372" s="16">
        <f>DATA!C378</f>
        <v>36911</v>
      </c>
      <c r="B372" s="53">
        <f>DATA!D378</f>
        <v>35.8</v>
      </c>
      <c r="C372" s="53">
        <f>DATA!E378</f>
        <v>35.83</v>
      </c>
      <c r="D372" s="53">
        <f>DATA!F378</f>
        <v>35.11</v>
      </c>
      <c r="E372" s="53">
        <f>DATA!G378</f>
        <v>35.13</v>
      </c>
      <c r="F372" s="55">
        <f>DATA!H378</f>
        <v>28101200</v>
      </c>
      <c r="G372" s="19">
        <f t="shared" si="58"/>
        <v>35.84975159976548</v>
      </c>
      <c r="H372" s="19">
        <f t="shared" si="59"/>
        <v>1</v>
      </c>
      <c r="I372" s="18">
        <f t="shared" si="54"/>
        <v>35.84975159976548</v>
      </c>
      <c r="J372" s="18"/>
      <c r="K372" s="19">
        <f t="shared" si="60"/>
        <v>35.761739464838655</v>
      </c>
      <c r="L372" s="19">
        <f t="shared" si="61"/>
        <v>1</v>
      </c>
      <c r="M372" s="18">
        <f t="shared" si="55"/>
        <v>35.761739464838655</v>
      </c>
      <c r="N372" s="85">
        <f t="shared" si="56"/>
        <v>36911</v>
      </c>
      <c r="O372" s="20">
        <f t="shared" si="57"/>
        <v>0.08801213492682791</v>
      </c>
      <c r="Y372" s="31">
        <f t="shared" si="62"/>
        <v>370</v>
      </c>
      <c r="AD372" s="89">
        <f>AVERAGE(INDEX($E$3:$E$1000,$Y372-DATA!$I$1+1):$E372)</f>
        <v>35.802</v>
      </c>
      <c r="AE372" s="89">
        <f>STDEVP(INDEX($E$3:$E$1000,$Y372-DATA!$I$1+1):$E372)</f>
        <v>0.4357858801449211</v>
      </c>
      <c r="AF372" s="89">
        <f>AD372-MACD!$AB$5*AE372</f>
        <v>34.93042823971016</v>
      </c>
      <c r="AG372" s="89">
        <f>AD372+MACD!$AB$5*AE372</f>
        <v>36.67357176028984</v>
      </c>
    </row>
    <row r="373" spans="1:33" ht="12.75">
      <c r="A373" s="16">
        <f>DATA!C379</f>
        <v>36914</v>
      </c>
      <c r="B373" s="53">
        <f>DATA!D379</f>
        <v>35.22</v>
      </c>
      <c r="C373" s="53">
        <f>DATA!E379</f>
        <v>35.7</v>
      </c>
      <c r="D373" s="53">
        <f>DATA!F379</f>
        <v>34.95</v>
      </c>
      <c r="E373" s="53">
        <f>DATA!G379</f>
        <v>35.26</v>
      </c>
      <c r="F373" s="55">
        <f>DATA!H379</f>
        <v>22686400</v>
      </c>
      <c r="G373" s="19">
        <f t="shared" si="58"/>
        <v>35.7935847807402</v>
      </c>
      <c r="H373" s="19">
        <f t="shared" si="59"/>
        <v>1</v>
      </c>
      <c r="I373" s="18">
        <f t="shared" si="54"/>
        <v>35.7935847807402</v>
      </c>
      <c r="J373" s="18"/>
      <c r="K373" s="19">
        <f t="shared" si="60"/>
        <v>35.742063407394006</v>
      </c>
      <c r="L373" s="19">
        <f t="shared" si="61"/>
        <v>1</v>
      </c>
      <c r="M373" s="18">
        <f t="shared" si="55"/>
        <v>35.742063407394006</v>
      </c>
      <c r="N373" s="85">
        <f t="shared" si="56"/>
        <v>36914</v>
      </c>
      <c r="O373" s="20">
        <f t="shared" si="57"/>
        <v>0.05152137334619056</v>
      </c>
      <c r="Y373" s="31">
        <f t="shared" si="62"/>
        <v>371</v>
      </c>
      <c r="AD373" s="89">
        <f>AVERAGE(INDEX($E$3:$E$1000,$Y373-DATA!$I$1+1):$E373)</f>
        <v>35.71933333333333</v>
      </c>
      <c r="AE373" s="89">
        <f>STDEVP(INDEX($E$3:$E$1000,$Y373-DATA!$I$1+1):$E373)</f>
        <v>0.41252824819132755</v>
      </c>
      <c r="AF373" s="89">
        <f>AD373-MACD!$AB$5*AE373</f>
        <v>34.894276836950674</v>
      </c>
      <c r="AG373" s="89">
        <f>AD373+MACD!$AB$5*AE373</f>
        <v>36.54438982971599</v>
      </c>
    </row>
    <row r="374" spans="1:33" ht="12.75">
      <c r="A374" s="16">
        <f>DATA!C380</f>
        <v>36915</v>
      </c>
      <c r="B374" s="53">
        <f>DATA!D380</f>
        <v>35.65</v>
      </c>
      <c r="C374" s="53">
        <f>DATA!E380</f>
        <v>35.88</v>
      </c>
      <c r="D374" s="53">
        <f>DATA!F380</f>
        <v>35.57</v>
      </c>
      <c r="E374" s="53">
        <f>DATA!G380</f>
        <v>35.7</v>
      </c>
      <c r="F374" s="55">
        <f>DATA!H380</f>
        <v>21843600</v>
      </c>
      <c r="G374" s="19">
        <f t="shared" si="58"/>
        <v>35.78467194447922</v>
      </c>
      <c r="H374" s="19">
        <f t="shared" si="59"/>
        <v>1</v>
      </c>
      <c r="I374" s="18">
        <f t="shared" si="54"/>
        <v>35.78467194447922</v>
      </c>
      <c r="J374" s="18"/>
      <c r="K374" s="19">
        <f t="shared" si="60"/>
        <v>35.74041386200601</v>
      </c>
      <c r="L374" s="19">
        <f t="shared" si="61"/>
        <v>1</v>
      </c>
      <c r="M374" s="18">
        <f t="shared" si="55"/>
        <v>35.74041386200601</v>
      </c>
      <c r="N374" s="85">
        <f t="shared" si="56"/>
        <v>36915</v>
      </c>
      <c r="O374" s="20">
        <f t="shared" si="57"/>
        <v>0.04425808247321328</v>
      </c>
      <c r="Y374" s="31">
        <f t="shared" si="62"/>
        <v>372</v>
      </c>
      <c r="AD374" s="89">
        <f>AVERAGE(INDEX($E$3:$E$1000,$Y374-DATA!$I$1+1):$E374)</f>
        <v>35.66</v>
      </c>
      <c r="AE374" s="89">
        <f>STDEVP(INDEX($E$3:$E$1000,$Y374-DATA!$I$1+1):$E374)</f>
        <v>0.34080297338316057</v>
      </c>
      <c r="AF374" s="89">
        <f>AD374-MACD!$AB$5*AE374</f>
        <v>34.97839405323368</v>
      </c>
      <c r="AG374" s="89">
        <f>AD374+MACD!$AB$5*AE374</f>
        <v>36.341605946766315</v>
      </c>
    </row>
    <row r="375" spans="1:33" ht="12.75">
      <c r="A375" s="16">
        <f>DATA!C381</f>
        <v>36916</v>
      </c>
      <c r="B375" s="53">
        <f>DATA!D381</f>
        <v>35.94</v>
      </c>
      <c r="C375" s="53">
        <f>DATA!E381</f>
        <v>36.1</v>
      </c>
      <c r="D375" s="53">
        <f>DATA!F381</f>
        <v>35.45</v>
      </c>
      <c r="E375" s="53">
        <f>DATA!G381</f>
        <v>35.49</v>
      </c>
      <c r="F375" s="55">
        <f>DATA!H381</f>
        <v>22038000</v>
      </c>
      <c r="G375" s="19">
        <f t="shared" si="58"/>
        <v>35.75660794976692</v>
      </c>
      <c r="H375" s="19">
        <f t="shared" si="59"/>
        <v>1</v>
      </c>
      <c r="I375" s="18">
        <f t="shared" si="54"/>
        <v>35.75660794976692</v>
      </c>
      <c r="J375" s="18"/>
      <c r="K375" s="19">
        <f t="shared" si="60"/>
        <v>35.73059371055479</v>
      </c>
      <c r="L375" s="19">
        <f t="shared" si="61"/>
        <v>1</v>
      </c>
      <c r="M375" s="18">
        <f t="shared" si="55"/>
        <v>35.73059371055479</v>
      </c>
      <c r="N375" s="85">
        <f t="shared" si="56"/>
        <v>36916</v>
      </c>
      <c r="O375" s="20">
        <f t="shared" si="57"/>
        <v>0.02601423921212387</v>
      </c>
      <c r="Y375" s="31">
        <f t="shared" si="62"/>
        <v>373</v>
      </c>
      <c r="AD375" s="89">
        <f>AVERAGE(INDEX($E$3:$E$1000,$Y375-DATA!$I$1+1):$E375)</f>
        <v>35.61599999999999</v>
      </c>
      <c r="AE375" s="89">
        <f>STDEVP(INDEX($E$3:$E$1000,$Y375-DATA!$I$1+1):$E375)</f>
        <v>0.31643430071254963</v>
      </c>
      <c r="AF375" s="89">
        <f>AD375-MACD!$AB$5*AE375</f>
        <v>34.98313139857489</v>
      </c>
      <c r="AG375" s="89">
        <f>AD375+MACD!$AB$5*AE375</f>
        <v>36.248868601425094</v>
      </c>
    </row>
    <row r="376" spans="1:33" ht="12.75">
      <c r="A376" s="16">
        <f>DATA!C382</f>
        <v>36917</v>
      </c>
      <c r="B376" s="53">
        <f>DATA!D382</f>
        <v>35.6</v>
      </c>
      <c r="C376" s="53">
        <f>DATA!E382</f>
        <v>35.7</v>
      </c>
      <c r="D376" s="53">
        <f>DATA!F382</f>
        <v>35.37</v>
      </c>
      <c r="E376" s="53">
        <f>DATA!G382</f>
        <v>35.61</v>
      </c>
      <c r="F376" s="55">
        <f>DATA!H382</f>
        <v>18429400</v>
      </c>
      <c r="G376" s="19">
        <f t="shared" si="58"/>
        <v>35.74264528788435</v>
      </c>
      <c r="H376" s="19">
        <f t="shared" si="59"/>
        <v>1</v>
      </c>
      <c r="I376" s="18">
        <f t="shared" si="54"/>
        <v>35.74264528788435</v>
      </c>
      <c r="J376" s="18"/>
      <c r="K376" s="19">
        <f t="shared" si="60"/>
        <v>35.725864545435</v>
      </c>
      <c r="L376" s="19">
        <f t="shared" si="61"/>
        <v>1</v>
      </c>
      <c r="M376" s="18">
        <f t="shared" si="55"/>
        <v>35.725864545435</v>
      </c>
      <c r="N376" s="85">
        <f t="shared" si="56"/>
        <v>36917</v>
      </c>
      <c r="O376" s="20">
        <f t="shared" si="57"/>
        <v>0.016780742449348907</v>
      </c>
      <c r="Y376" s="31">
        <f t="shared" si="62"/>
        <v>374</v>
      </c>
      <c r="AD376" s="89">
        <f>AVERAGE(INDEX($E$3:$E$1000,$Y376-DATA!$I$1+1):$E376)</f>
        <v>35.59466666666666</v>
      </c>
      <c r="AE376" s="89">
        <f>STDEVP(INDEX($E$3:$E$1000,$Y376-DATA!$I$1+1):$E376)</f>
        <v>0.3051309372857885</v>
      </c>
      <c r="AF376" s="89">
        <f>AD376-MACD!$AB$5*AE376</f>
        <v>34.984404792095084</v>
      </c>
      <c r="AG376" s="89">
        <f>AD376+MACD!$AB$5*AE376</f>
        <v>36.20492854123824</v>
      </c>
    </row>
    <row r="377" spans="1:33" ht="12.75">
      <c r="A377" s="16">
        <f>DATA!C383</f>
        <v>36918</v>
      </c>
      <c r="B377" s="53">
        <f>DATA!D383</f>
        <v>35.55</v>
      </c>
      <c r="C377" s="53">
        <f>DATA!E383</f>
        <v>35.77</v>
      </c>
      <c r="D377" s="53">
        <f>DATA!F383</f>
        <v>35.42</v>
      </c>
      <c r="E377" s="53">
        <f>DATA!G383</f>
        <v>35.75</v>
      </c>
      <c r="F377" s="55">
        <f>DATA!H383</f>
        <v>17750700</v>
      </c>
      <c r="G377" s="19">
        <f t="shared" si="58"/>
        <v>35.74334573665727</v>
      </c>
      <c r="H377" s="19">
        <f t="shared" si="59"/>
        <v>1</v>
      </c>
      <c r="I377" s="18">
        <f t="shared" si="54"/>
        <v>35.74334573665727</v>
      </c>
      <c r="J377" s="18"/>
      <c r="K377" s="19">
        <f t="shared" si="60"/>
        <v>35.726811033849316</v>
      </c>
      <c r="L377" s="19">
        <f t="shared" si="61"/>
        <v>1</v>
      </c>
      <c r="M377" s="18">
        <f t="shared" si="55"/>
        <v>35.726811033849316</v>
      </c>
      <c r="N377" s="85">
        <f t="shared" si="56"/>
        <v>36918</v>
      </c>
      <c r="O377" s="20">
        <f t="shared" si="57"/>
        <v>0.01653470280795233</v>
      </c>
      <c r="Y377" s="31">
        <f t="shared" si="62"/>
        <v>375</v>
      </c>
      <c r="AD377" s="89">
        <f>AVERAGE(INDEX($E$3:$E$1000,$Y377-DATA!$I$1+1):$E377)</f>
        <v>35.56333333333334</v>
      </c>
      <c r="AE377" s="89">
        <f>STDEVP(INDEX($E$3:$E$1000,$Y377-DATA!$I$1+1):$E377)</f>
        <v>0.260119630597474</v>
      </c>
      <c r="AF377" s="89">
        <f>AD377-MACD!$AB$5*AE377</f>
        <v>35.043094072138395</v>
      </c>
      <c r="AG377" s="89">
        <f>AD377+MACD!$AB$5*AE377</f>
        <v>36.083572594528285</v>
      </c>
    </row>
    <row r="378" spans="1:33" ht="12.75">
      <c r="A378" s="16">
        <f>DATA!C384</f>
        <v>36921</v>
      </c>
      <c r="B378" s="53">
        <f>DATA!D384</f>
        <v>35.95</v>
      </c>
      <c r="C378" s="53">
        <f>DATA!E384</f>
        <v>36.18</v>
      </c>
      <c r="D378" s="53">
        <f>DATA!F384</f>
        <v>35.9</v>
      </c>
      <c r="E378" s="53">
        <f>DATA!G384</f>
        <v>36.13</v>
      </c>
      <c r="F378" s="55">
        <f>DATA!H384</f>
        <v>17209600</v>
      </c>
      <c r="G378" s="19">
        <f t="shared" si="58"/>
        <v>35.78016995221372</v>
      </c>
      <c r="H378" s="19">
        <f t="shared" si="59"/>
        <v>1</v>
      </c>
      <c r="I378" s="18">
        <f t="shared" si="54"/>
        <v>35.78016995221372</v>
      </c>
      <c r="J378" s="18"/>
      <c r="K378" s="19">
        <f t="shared" si="60"/>
        <v>35.742622365855226</v>
      </c>
      <c r="L378" s="19">
        <f t="shared" si="61"/>
        <v>1</v>
      </c>
      <c r="M378" s="18">
        <f t="shared" si="55"/>
        <v>35.742622365855226</v>
      </c>
      <c r="N378" s="85">
        <f t="shared" si="56"/>
        <v>36921</v>
      </c>
      <c r="O378" s="20">
        <f t="shared" si="57"/>
        <v>0.037547586358492424</v>
      </c>
      <c r="Y378" s="31">
        <f t="shared" si="62"/>
        <v>376</v>
      </c>
      <c r="AD378" s="89">
        <f>AVERAGE(INDEX($E$3:$E$1000,$Y378-DATA!$I$1+1):$E378)</f>
        <v>35.572</v>
      </c>
      <c r="AE378" s="89">
        <f>STDEVP(INDEX($E$3:$E$1000,$Y378-DATA!$I$1+1):$E378)</f>
        <v>0.27619316911588887</v>
      </c>
      <c r="AF378" s="89">
        <f>AD378-MACD!$AB$5*AE378</f>
        <v>35.019613661768226</v>
      </c>
      <c r="AG378" s="89">
        <f>AD378+MACD!$AB$5*AE378</f>
        <v>36.12438633823178</v>
      </c>
    </row>
    <row r="379" spans="1:33" ht="12.75">
      <c r="A379" s="16">
        <f>DATA!C385</f>
        <v>36922</v>
      </c>
      <c r="B379" s="53">
        <f>DATA!D385</f>
        <v>36</v>
      </c>
      <c r="C379" s="53">
        <f>DATA!E385</f>
        <v>36.38</v>
      </c>
      <c r="D379" s="53">
        <f>DATA!F385</f>
        <v>35.89</v>
      </c>
      <c r="E379" s="53">
        <f>DATA!G385</f>
        <v>36.28</v>
      </c>
      <c r="F379" s="55">
        <f>DATA!H385</f>
        <v>18612200</v>
      </c>
      <c r="G379" s="19">
        <f t="shared" si="58"/>
        <v>35.82777281390765</v>
      </c>
      <c r="H379" s="19">
        <f t="shared" si="59"/>
        <v>1</v>
      </c>
      <c r="I379" s="18">
        <f t="shared" si="54"/>
        <v>35.82777281390765</v>
      </c>
      <c r="J379" s="18"/>
      <c r="K379" s="19">
        <f t="shared" si="60"/>
        <v>35.76369599856679</v>
      </c>
      <c r="L379" s="19">
        <f t="shared" si="61"/>
        <v>1</v>
      </c>
      <c r="M379" s="18">
        <f t="shared" si="55"/>
        <v>35.76369599856679</v>
      </c>
      <c r="N379" s="85">
        <f t="shared" si="56"/>
        <v>36922</v>
      </c>
      <c r="O379" s="20">
        <f t="shared" si="57"/>
        <v>0.06407681534086151</v>
      </c>
      <c r="Y379" s="31">
        <f t="shared" si="62"/>
        <v>377</v>
      </c>
      <c r="AD379" s="89">
        <f>AVERAGE(INDEX($E$3:$E$1000,$Y379-DATA!$I$1+1):$E379)</f>
        <v>35.59666666666667</v>
      </c>
      <c r="AE379" s="89">
        <f>STDEVP(INDEX($E$3:$E$1000,$Y379-DATA!$I$1+1):$E379)</f>
        <v>0.31855228072568054</v>
      </c>
      <c r="AF379" s="89">
        <f>AD379-MACD!$AB$5*AE379</f>
        <v>34.95956210521531</v>
      </c>
      <c r="AG379" s="89">
        <f>AD379+MACD!$AB$5*AE379</f>
        <v>36.23377122811803</v>
      </c>
    </row>
    <row r="380" spans="1:33" ht="12.75">
      <c r="A380" s="16">
        <f>DATA!C386</f>
        <v>36923</v>
      </c>
      <c r="B380" s="53">
        <f>DATA!D386</f>
        <v>36.18</v>
      </c>
      <c r="C380" s="53">
        <f>DATA!E386</f>
        <v>36.28</v>
      </c>
      <c r="D380" s="53">
        <f>DATA!F386</f>
        <v>36</v>
      </c>
      <c r="E380" s="53">
        <f>DATA!G386</f>
        <v>36.25</v>
      </c>
      <c r="F380" s="55">
        <f>DATA!H386</f>
        <v>13941500</v>
      </c>
      <c r="G380" s="19">
        <f t="shared" si="58"/>
        <v>35.86798492686882</v>
      </c>
      <c r="H380" s="19">
        <f t="shared" si="59"/>
        <v>1</v>
      </c>
      <c r="I380" s="18">
        <f t="shared" si="54"/>
        <v>35.86798492686882</v>
      </c>
      <c r="J380" s="18"/>
      <c r="K380" s="19">
        <f t="shared" si="60"/>
        <v>35.782766743721034</v>
      </c>
      <c r="L380" s="19">
        <f t="shared" si="61"/>
        <v>1</v>
      </c>
      <c r="M380" s="18">
        <f t="shared" si="55"/>
        <v>35.782766743721034</v>
      </c>
      <c r="N380" s="85">
        <f t="shared" si="56"/>
        <v>36923</v>
      </c>
      <c r="O380" s="20">
        <f t="shared" si="57"/>
        <v>0.08521818314778784</v>
      </c>
      <c r="Y380" s="31">
        <f t="shared" si="62"/>
        <v>378</v>
      </c>
      <c r="AD380" s="89">
        <f>AVERAGE(INDEX($E$3:$E$1000,$Y380-DATA!$I$1+1):$E380)</f>
        <v>35.653333333333336</v>
      </c>
      <c r="AE380" s="89">
        <f>STDEVP(INDEX($E$3:$E$1000,$Y380-DATA!$I$1+1):$E380)</f>
        <v>0.352338221346448</v>
      </c>
      <c r="AF380" s="89">
        <f>AD380-MACD!$AB$5*AE380</f>
        <v>34.94865689064044</v>
      </c>
      <c r="AG380" s="89">
        <f>AD380+MACD!$AB$5*AE380</f>
        <v>36.35800977602623</v>
      </c>
    </row>
    <row r="381" spans="1:33" ht="12.75">
      <c r="A381" s="16">
        <f>DATA!C387</f>
        <v>36924</v>
      </c>
      <c r="B381" s="53">
        <f>DATA!D387</f>
        <v>36.15</v>
      </c>
      <c r="C381" s="53">
        <f>DATA!E387</f>
        <v>36.15</v>
      </c>
      <c r="D381" s="53">
        <f>DATA!F387</f>
        <v>35.93</v>
      </c>
      <c r="E381" s="53">
        <f>DATA!G387</f>
        <v>36.07</v>
      </c>
      <c r="F381" s="55">
        <f>DATA!H387</f>
        <v>13180900</v>
      </c>
      <c r="G381" s="19">
        <f t="shared" si="58"/>
        <v>35.88722445764322</v>
      </c>
      <c r="H381" s="19">
        <f t="shared" si="59"/>
        <v>1</v>
      </c>
      <c r="I381" s="18">
        <f aca="true" t="shared" si="63" ref="I381:I412">G381/H381</f>
        <v>35.88722445764322</v>
      </c>
      <c r="J381" s="18"/>
      <c r="K381" s="19">
        <f t="shared" si="60"/>
        <v>35.794030792986874</v>
      </c>
      <c r="L381" s="19">
        <f t="shared" si="61"/>
        <v>1</v>
      </c>
      <c r="M381" s="18">
        <f aca="true" t="shared" si="64" ref="M381:M412">K381/L381</f>
        <v>35.794030792986874</v>
      </c>
      <c r="N381" s="85">
        <f aca="true" t="shared" si="65" ref="N381:N412">A381</f>
        <v>36924</v>
      </c>
      <c r="O381" s="20">
        <f aca="true" t="shared" si="66" ref="O381:O412">I381-M381</f>
        <v>0.09319366465634715</v>
      </c>
      <c r="Y381" s="31">
        <f t="shared" si="62"/>
        <v>379</v>
      </c>
      <c r="AD381" s="89">
        <f>AVERAGE(INDEX($E$3:$E$1000,$Y381-DATA!$I$1+1):$E381)</f>
        <v>35.67933333333334</v>
      </c>
      <c r="AE381" s="89">
        <f>STDEVP(INDEX($E$3:$E$1000,$Y381-DATA!$I$1+1):$E381)</f>
        <v>0.36741378429341737</v>
      </c>
      <c r="AF381" s="89">
        <f>AD381-MACD!$AB$5*AE381</f>
        <v>34.9445057647465</v>
      </c>
      <c r="AG381" s="89">
        <f>AD381+MACD!$AB$5*AE381</f>
        <v>36.41416090192018</v>
      </c>
    </row>
    <row r="382" spans="1:33" ht="12.75">
      <c r="A382" s="16">
        <f>DATA!C388</f>
        <v>36925</v>
      </c>
      <c r="B382" s="53">
        <f>DATA!D388</f>
        <v>36.02</v>
      </c>
      <c r="C382" s="53">
        <f>DATA!E388</f>
        <v>36.33</v>
      </c>
      <c r="D382" s="53">
        <f>DATA!F388</f>
        <v>36.02</v>
      </c>
      <c r="E382" s="53">
        <f>DATA!G388</f>
        <v>36.25</v>
      </c>
      <c r="F382" s="55">
        <f>DATA!H388</f>
        <v>17661500</v>
      </c>
      <c r="G382" s="19">
        <f t="shared" si="58"/>
        <v>35.92177450929624</v>
      </c>
      <c r="H382" s="19">
        <f t="shared" si="59"/>
        <v>1</v>
      </c>
      <c r="I382" s="18">
        <f t="shared" si="63"/>
        <v>35.92177450929624</v>
      </c>
      <c r="J382" s="18"/>
      <c r="K382" s="19">
        <f t="shared" si="60"/>
        <v>35.81191193835994</v>
      </c>
      <c r="L382" s="19">
        <f t="shared" si="61"/>
        <v>1</v>
      </c>
      <c r="M382" s="18">
        <f t="shared" si="64"/>
        <v>35.81191193835994</v>
      </c>
      <c r="N382" s="85">
        <f t="shared" si="65"/>
        <v>36925</v>
      </c>
      <c r="O382" s="20">
        <f t="shared" si="66"/>
        <v>0.10986257093630059</v>
      </c>
      <c r="Y382" s="31">
        <f t="shared" si="62"/>
        <v>380</v>
      </c>
      <c r="AD382" s="89">
        <f>AVERAGE(INDEX($E$3:$E$1000,$Y382-DATA!$I$1+1):$E382)</f>
        <v>35.74733333333334</v>
      </c>
      <c r="AE382" s="89">
        <f>STDEVP(INDEX($E$3:$E$1000,$Y382-DATA!$I$1+1):$E382)</f>
        <v>0.3723164723127883</v>
      </c>
      <c r="AF382" s="89">
        <f>AD382-MACD!$AB$5*AE382</f>
        <v>35.00270038870776</v>
      </c>
      <c r="AG382" s="89">
        <f>AD382+MACD!$AB$5*AE382</f>
        <v>36.491966277958916</v>
      </c>
    </row>
    <row r="383" spans="1:33" ht="12.75">
      <c r="A383" s="16">
        <f>DATA!C389</f>
        <v>36928</v>
      </c>
      <c r="B383" s="53">
        <f>DATA!D389</f>
        <v>36.05</v>
      </c>
      <c r="C383" s="53">
        <f>DATA!E389</f>
        <v>36.36</v>
      </c>
      <c r="D383" s="53">
        <f>DATA!F389</f>
        <v>36.05</v>
      </c>
      <c r="E383" s="53">
        <f>DATA!G389</f>
        <v>36.23</v>
      </c>
      <c r="F383" s="55">
        <f>DATA!H389</f>
        <v>13847800</v>
      </c>
      <c r="G383" s="19">
        <f t="shared" si="58"/>
        <v>35.951129317934694</v>
      </c>
      <c r="H383" s="19">
        <f t="shared" si="59"/>
        <v>1</v>
      </c>
      <c r="I383" s="18">
        <f t="shared" si="63"/>
        <v>35.951129317934694</v>
      </c>
      <c r="J383" s="18"/>
      <c r="K383" s="19">
        <f t="shared" si="60"/>
        <v>35.82830754862034</v>
      </c>
      <c r="L383" s="19">
        <f t="shared" si="61"/>
        <v>1</v>
      </c>
      <c r="M383" s="18">
        <f t="shared" si="64"/>
        <v>35.82830754862034</v>
      </c>
      <c r="N383" s="85">
        <f t="shared" si="65"/>
        <v>36928</v>
      </c>
      <c r="O383" s="20">
        <f t="shared" si="66"/>
        <v>0.12282176931435629</v>
      </c>
      <c r="Y383" s="31">
        <f t="shared" si="62"/>
        <v>381</v>
      </c>
      <c r="AD383" s="89">
        <f>AVERAGE(INDEX($E$3:$E$1000,$Y383-DATA!$I$1+1):$E383)</f>
        <v>35.794666666666664</v>
      </c>
      <c r="AE383" s="89">
        <f>STDEVP(INDEX($E$3:$E$1000,$Y383-DATA!$I$1+1):$E383)</f>
        <v>0.3853114180619731</v>
      </c>
      <c r="AF383" s="89">
        <f>AD383-MACD!$AB$5*AE383</f>
        <v>35.024043830542716</v>
      </c>
      <c r="AG383" s="89">
        <f>AD383+MACD!$AB$5*AE383</f>
        <v>36.56528950279061</v>
      </c>
    </row>
    <row r="384" spans="1:33" ht="12.75">
      <c r="A384" s="16">
        <f>DATA!C390</f>
        <v>36929</v>
      </c>
      <c r="B384" s="53">
        <f>DATA!D390</f>
        <v>36.28</v>
      </c>
      <c r="C384" s="53">
        <f>DATA!E390</f>
        <v>36.53</v>
      </c>
      <c r="D384" s="53">
        <f>DATA!F390</f>
        <v>36.2</v>
      </c>
      <c r="E384" s="53">
        <f>DATA!G390</f>
        <v>36.43</v>
      </c>
      <c r="F384" s="55">
        <f>DATA!H390</f>
        <v>17573200</v>
      </c>
      <c r="G384" s="19">
        <f t="shared" si="58"/>
        <v>35.996736049559956</v>
      </c>
      <c r="H384" s="19">
        <f t="shared" si="59"/>
        <v>1</v>
      </c>
      <c r="I384" s="18">
        <f t="shared" si="63"/>
        <v>35.996736049559956</v>
      </c>
      <c r="J384" s="18"/>
      <c r="K384" s="19">
        <f t="shared" si="60"/>
        <v>35.85190333102739</v>
      </c>
      <c r="L384" s="19">
        <f t="shared" si="61"/>
        <v>1</v>
      </c>
      <c r="M384" s="18">
        <f t="shared" si="64"/>
        <v>35.85190333102739</v>
      </c>
      <c r="N384" s="85">
        <f t="shared" si="65"/>
        <v>36929</v>
      </c>
      <c r="O384" s="20">
        <f t="shared" si="66"/>
        <v>0.14483271853256952</v>
      </c>
      <c r="Y384" s="31">
        <f t="shared" si="62"/>
        <v>382</v>
      </c>
      <c r="AD384" s="89">
        <f>AVERAGE(INDEX($E$3:$E$1000,$Y384-DATA!$I$1+1):$E384)</f>
        <v>35.826</v>
      </c>
      <c r="AE384" s="89">
        <f>STDEVP(INDEX($E$3:$E$1000,$Y384-DATA!$I$1+1):$E384)</f>
        <v>0.4154162571044374</v>
      </c>
      <c r="AF384" s="89">
        <f>AD384-MACD!$AB$5*AE384</f>
        <v>34.99516748579113</v>
      </c>
      <c r="AG384" s="89">
        <f>AD384+MACD!$AB$5*AE384</f>
        <v>36.65683251420887</v>
      </c>
    </row>
    <row r="385" spans="1:33" ht="12.75">
      <c r="A385" s="16">
        <f>DATA!C391</f>
        <v>36930</v>
      </c>
      <c r="B385" s="53">
        <f>DATA!D391</f>
        <v>36.32</v>
      </c>
      <c r="C385" s="53">
        <f>DATA!E391</f>
        <v>36.36</v>
      </c>
      <c r="D385" s="53">
        <f>DATA!F391</f>
        <v>35.87</v>
      </c>
      <c r="E385" s="53">
        <f>DATA!G391</f>
        <v>36.09</v>
      </c>
      <c r="F385" s="55">
        <f>DATA!H391</f>
        <v>19199600</v>
      </c>
      <c r="G385" s="19">
        <f t="shared" si="58"/>
        <v>36.00561833055425</v>
      </c>
      <c r="H385" s="19">
        <f t="shared" si="59"/>
        <v>1</v>
      </c>
      <c r="I385" s="18">
        <f t="shared" si="63"/>
        <v>36.00561833055425</v>
      </c>
      <c r="J385" s="18"/>
      <c r="K385" s="19">
        <f t="shared" si="60"/>
        <v>35.86124045530082</v>
      </c>
      <c r="L385" s="19">
        <f t="shared" si="61"/>
        <v>1</v>
      </c>
      <c r="M385" s="18">
        <f t="shared" si="64"/>
        <v>35.86124045530082</v>
      </c>
      <c r="N385" s="85">
        <f t="shared" si="65"/>
        <v>36930</v>
      </c>
      <c r="O385" s="20">
        <f t="shared" si="66"/>
        <v>0.1443778752534257</v>
      </c>
      <c r="Y385" s="31">
        <f t="shared" si="62"/>
        <v>383</v>
      </c>
      <c r="AD385" s="89">
        <f>AVERAGE(INDEX($E$3:$E$1000,$Y385-DATA!$I$1+1):$E385)</f>
        <v>35.86933333333334</v>
      </c>
      <c r="AE385" s="89">
        <f>STDEVP(INDEX($E$3:$E$1000,$Y385-DATA!$I$1+1):$E385)</f>
        <v>0.4067016378401438</v>
      </c>
      <c r="AF385" s="89">
        <f>AD385-MACD!$AB$5*AE385</f>
        <v>35.05593005765305</v>
      </c>
      <c r="AG385" s="89">
        <f>AD385+MACD!$AB$5*AE385</f>
        <v>36.682736609013624</v>
      </c>
    </row>
    <row r="386" spans="1:33" ht="12.75">
      <c r="A386" s="16">
        <f>DATA!C392</f>
        <v>36931</v>
      </c>
      <c r="B386" s="53">
        <f>DATA!D392</f>
        <v>36.17</v>
      </c>
      <c r="C386" s="53">
        <f>DATA!E392</f>
        <v>36.24</v>
      </c>
      <c r="D386" s="53">
        <f>DATA!F392</f>
        <v>36.01</v>
      </c>
      <c r="E386" s="53">
        <f>DATA!G392</f>
        <v>36.05</v>
      </c>
      <c r="F386" s="55">
        <f>DATA!H392</f>
        <v>12948300</v>
      </c>
      <c r="G386" s="19">
        <f t="shared" si="58"/>
        <v>36.009845156215746</v>
      </c>
      <c r="H386" s="19">
        <f t="shared" si="59"/>
        <v>1</v>
      </c>
      <c r="I386" s="18">
        <f t="shared" si="63"/>
        <v>36.009845156215746</v>
      </c>
      <c r="J386" s="18"/>
      <c r="K386" s="19">
        <f t="shared" si="60"/>
        <v>35.868642790387064</v>
      </c>
      <c r="L386" s="19">
        <f t="shared" si="61"/>
        <v>1</v>
      </c>
      <c r="M386" s="18">
        <f t="shared" si="64"/>
        <v>35.868642790387064</v>
      </c>
      <c r="N386" s="85">
        <f t="shared" si="65"/>
        <v>36931</v>
      </c>
      <c r="O386" s="20">
        <f t="shared" si="66"/>
        <v>0.14120236582868273</v>
      </c>
      <c r="Y386" s="31">
        <f t="shared" si="62"/>
        <v>384</v>
      </c>
      <c r="AD386" s="89">
        <f>AVERAGE(INDEX($E$3:$E$1000,$Y386-DATA!$I$1+1):$E386)</f>
        <v>35.91466666666667</v>
      </c>
      <c r="AE386" s="89">
        <f>STDEVP(INDEX($E$3:$E$1000,$Y386-DATA!$I$1+1):$E386)</f>
        <v>0.38588196237822875</v>
      </c>
      <c r="AF386" s="89">
        <f>AD386-MACD!$AB$5*AE386</f>
        <v>35.14290274191021</v>
      </c>
      <c r="AG386" s="89">
        <f>AD386+MACD!$AB$5*AE386</f>
        <v>36.686430591423125</v>
      </c>
    </row>
    <row r="387" spans="1:33" ht="12.75">
      <c r="A387" s="16">
        <f>DATA!C393</f>
        <v>36932</v>
      </c>
      <c r="B387" s="53">
        <f>DATA!D393</f>
        <v>36</v>
      </c>
      <c r="C387" s="53">
        <f>DATA!E393</f>
        <v>36.47</v>
      </c>
      <c r="D387" s="53">
        <f>DATA!F393</f>
        <v>35.95</v>
      </c>
      <c r="E387" s="53">
        <f>DATA!G393</f>
        <v>36.23</v>
      </c>
      <c r="F387" s="55">
        <f>DATA!H393</f>
        <v>16082100</v>
      </c>
      <c r="G387" s="19">
        <f t="shared" si="58"/>
        <v>36.0308122841952</v>
      </c>
      <c r="H387" s="19">
        <f t="shared" si="59"/>
        <v>1</v>
      </c>
      <c r="I387" s="18">
        <f t="shared" si="63"/>
        <v>36.0308122841952</v>
      </c>
      <c r="J387" s="18"/>
      <c r="K387" s="19">
        <f t="shared" si="60"/>
        <v>35.88281366135228</v>
      </c>
      <c r="L387" s="19">
        <f t="shared" si="61"/>
        <v>1</v>
      </c>
      <c r="M387" s="18">
        <f t="shared" si="64"/>
        <v>35.88281366135228</v>
      </c>
      <c r="N387" s="85">
        <f t="shared" si="65"/>
        <v>36932</v>
      </c>
      <c r="O387" s="20">
        <f t="shared" si="66"/>
        <v>0.14799862284291976</v>
      </c>
      <c r="Y387" s="31">
        <f t="shared" si="62"/>
        <v>385</v>
      </c>
      <c r="AD387" s="89">
        <f>AVERAGE(INDEX($E$3:$E$1000,$Y387-DATA!$I$1+1):$E387)</f>
        <v>35.98800000000001</v>
      </c>
      <c r="AE387" s="89">
        <f>STDEVP(INDEX($E$3:$E$1000,$Y387-DATA!$I$1+1):$E387)</f>
        <v>0.3303170194422279</v>
      </c>
      <c r="AF387" s="89">
        <f>AD387-MACD!$AB$5*AE387</f>
        <v>35.327365961115554</v>
      </c>
      <c r="AG387" s="89">
        <f>AD387+MACD!$AB$5*AE387</f>
        <v>36.64863403888446</v>
      </c>
    </row>
    <row r="388" spans="1:33" ht="12.75">
      <c r="A388" s="16">
        <f>DATA!C394</f>
        <v>36935</v>
      </c>
      <c r="B388" s="53">
        <f>DATA!D394</f>
        <v>36.23</v>
      </c>
      <c r="C388" s="53">
        <f>DATA!E394</f>
        <v>36.4</v>
      </c>
      <c r="D388" s="53">
        <f>DATA!F394</f>
        <v>36.2</v>
      </c>
      <c r="E388" s="53">
        <f>DATA!G394</f>
        <v>36.32</v>
      </c>
      <c r="F388" s="55">
        <f>DATA!H394</f>
        <v>10485300</v>
      </c>
      <c r="G388" s="19">
        <f aca="true" t="shared" si="67" ref="G388:G451">alphaA*G387+(1-alphaA)*$E388*IF(G$2="V",$F387/1000,1)</f>
        <v>36.058353971414704</v>
      </c>
      <c r="H388" s="19">
        <f aca="true" t="shared" si="68" ref="H388:H451">IF(G$2="V",alphaA*H387+(1-alphaA)*$F388/1000,1)</f>
        <v>1</v>
      </c>
      <c r="I388" s="18">
        <f t="shared" si="63"/>
        <v>36.058353971414704</v>
      </c>
      <c r="J388" s="18"/>
      <c r="K388" s="19">
        <f aca="true" t="shared" si="69" ref="K388:K451">alphaB*K387+(1-alphaB)*$E388*IF(K$2="V",$F387/1000,1)</f>
        <v>35.89995822365219</v>
      </c>
      <c r="L388" s="19">
        <f aca="true" t="shared" si="70" ref="L388:L451">IF(K$2="V",alphaB*L387+(1-alphaB)*$F388/1000,1)</f>
        <v>1</v>
      </c>
      <c r="M388" s="18">
        <f t="shared" si="64"/>
        <v>35.89995822365219</v>
      </c>
      <c r="N388" s="85">
        <f t="shared" si="65"/>
        <v>36935</v>
      </c>
      <c r="O388" s="20">
        <f t="shared" si="66"/>
        <v>0.15839574776251197</v>
      </c>
      <c r="Y388" s="31">
        <f t="shared" si="62"/>
        <v>386</v>
      </c>
      <c r="AD388" s="89">
        <f>AVERAGE(INDEX($E$3:$E$1000,$Y388-DATA!$I$1+1):$E388)</f>
        <v>36.058666666666674</v>
      </c>
      <c r="AE388" s="89">
        <f>STDEVP(INDEX($E$3:$E$1000,$Y388-DATA!$I$1+1):$E388)</f>
        <v>0.2759194729540362</v>
      </c>
      <c r="AF388" s="89">
        <f>AD388-MACD!$AB$5*AE388</f>
        <v>35.5068277207586</v>
      </c>
      <c r="AG388" s="89">
        <f>AD388+MACD!$AB$5*AE388</f>
        <v>36.61050561257475</v>
      </c>
    </row>
    <row r="389" spans="1:33" ht="12.75">
      <c r="A389" s="16">
        <f>DATA!C395</f>
        <v>36936</v>
      </c>
      <c r="B389" s="53">
        <f>DATA!D395</f>
        <v>36.27</v>
      </c>
      <c r="C389" s="53">
        <f>DATA!E395</f>
        <v>36.61</v>
      </c>
      <c r="D389" s="53">
        <f>DATA!F395</f>
        <v>36.25</v>
      </c>
      <c r="E389" s="53">
        <f>DATA!G395</f>
        <v>36.39</v>
      </c>
      <c r="F389" s="55">
        <f>DATA!H395</f>
        <v>15600300</v>
      </c>
      <c r="G389" s="19">
        <f t="shared" si="67"/>
        <v>36.089939307470445</v>
      </c>
      <c r="H389" s="19">
        <f t="shared" si="68"/>
        <v>1</v>
      </c>
      <c r="I389" s="18">
        <f t="shared" si="63"/>
        <v>36.089939307470445</v>
      </c>
      <c r="J389" s="18"/>
      <c r="K389" s="19">
        <f t="shared" si="69"/>
        <v>35.91917554821485</v>
      </c>
      <c r="L389" s="19">
        <f t="shared" si="70"/>
        <v>1</v>
      </c>
      <c r="M389" s="18">
        <f t="shared" si="64"/>
        <v>35.91917554821485</v>
      </c>
      <c r="N389" s="85">
        <f t="shared" si="65"/>
        <v>36936</v>
      </c>
      <c r="O389" s="20">
        <f t="shared" si="66"/>
        <v>0.17076375925559262</v>
      </c>
      <c r="Y389" s="31">
        <f aca="true" t="shared" si="71" ref="Y389:Y452">1+Y388</f>
        <v>387</v>
      </c>
      <c r="AD389" s="89">
        <f>AVERAGE(INDEX($E$3:$E$1000,$Y389-DATA!$I$1+1):$E389)</f>
        <v>36.10466666666667</v>
      </c>
      <c r="AE389" s="89">
        <f>STDEVP(INDEX($E$3:$E$1000,$Y389-DATA!$I$1+1):$E389)</f>
        <v>0.269737320780921</v>
      </c>
      <c r="AF389" s="89">
        <f>AD389-MACD!$AB$5*AE389</f>
        <v>35.56519202510483</v>
      </c>
      <c r="AG389" s="89">
        <f>AD389+MACD!$AB$5*AE389</f>
        <v>36.644141308228505</v>
      </c>
    </row>
    <row r="390" spans="1:33" ht="12.75">
      <c r="A390" s="16">
        <f>DATA!C396</f>
        <v>36937</v>
      </c>
      <c r="B390" s="53">
        <f>DATA!D396</f>
        <v>36.26</v>
      </c>
      <c r="C390" s="53">
        <f>DATA!E396</f>
        <v>36.34</v>
      </c>
      <c r="D390" s="53">
        <f>DATA!F396</f>
        <v>36.06</v>
      </c>
      <c r="E390" s="53">
        <f>DATA!G396</f>
        <v>36.22</v>
      </c>
      <c r="F390" s="55">
        <f>DATA!H396</f>
        <v>13504500</v>
      </c>
      <c r="G390" s="19">
        <f t="shared" si="67"/>
        <v>36.10232604009231</v>
      </c>
      <c r="H390" s="19">
        <f t="shared" si="68"/>
        <v>1</v>
      </c>
      <c r="I390" s="18">
        <f t="shared" si="63"/>
        <v>36.10232604009231</v>
      </c>
      <c r="J390" s="18"/>
      <c r="K390" s="19">
        <f t="shared" si="69"/>
        <v>35.93097258553976</v>
      </c>
      <c r="L390" s="19">
        <f t="shared" si="70"/>
        <v>1</v>
      </c>
      <c r="M390" s="18">
        <f t="shared" si="64"/>
        <v>35.93097258553976</v>
      </c>
      <c r="N390" s="85">
        <f t="shared" si="65"/>
        <v>36937</v>
      </c>
      <c r="O390" s="20">
        <f t="shared" si="66"/>
        <v>0.1713534545525448</v>
      </c>
      <c r="Y390" s="31">
        <f t="shared" si="71"/>
        <v>388</v>
      </c>
      <c r="AD390" s="89">
        <f>AVERAGE(INDEX($E$3:$E$1000,$Y390-DATA!$I$1+1):$E390)</f>
        <v>36.153333333333336</v>
      </c>
      <c r="AE390" s="89">
        <f>STDEVP(INDEX($E$3:$E$1000,$Y390-DATA!$I$1+1):$E390)</f>
        <v>0.21468322917407753</v>
      </c>
      <c r="AF390" s="89">
        <f>AD390-MACD!$AB$5*AE390</f>
        <v>35.72396687498518</v>
      </c>
      <c r="AG390" s="89">
        <f>AD390+MACD!$AB$5*AE390</f>
        <v>36.58269979168149</v>
      </c>
    </row>
    <row r="391" spans="1:33" ht="12.75">
      <c r="A391" s="16">
        <f>DATA!C397</f>
        <v>36938</v>
      </c>
      <c r="B391" s="53">
        <f>DATA!D397</f>
        <v>36.13</v>
      </c>
      <c r="C391" s="53">
        <f>DATA!E397</f>
        <v>36.4</v>
      </c>
      <c r="D391" s="53">
        <f>DATA!F397</f>
        <v>36.02</v>
      </c>
      <c r="E391" s="53">
        <f>DATA!G397</f>
        <v>36.03</v>
      </c>
      <c r="F391" s="55">
        <f>DATA!H397</f>
        <v>16210200</v>
      </c>
      <c r="G391" s="19">
        <f t="shared" si="67"/>
        <v>36.0954378457978</v>
      </c>
      <c r="H391" s="19">
        <f t="shared" si="68"/>
        <v>1</v>
      </c>
      <c r="I391" s="18">
        <f t="shared" si="63"/>
        <v>36.0954378457978</v>
      </c>
      <c r="J391" s="18"/>
      <c r="K391" s="19">
        <f t="shared" si="69"/>
        <v>35.93485601355781</v>
      </c>
      <c r="L391" s="19">
        <f t="shared" si="70"/>
        <v>1</v>
      </c>
      <c r="M391" s="18">
        <f t="shared" si="64"/>
        <v>35.93485601355781</v>
      </c>
      <c r="N391" s="85">
        <f t="shared" si="65"/>
        <v>36938</v>
      </c>
      <c r="O391" s="20">
        <f t="shared" si="66"/>
        <v>0.16058183223998412</v>
      </c>
      <c r="Y391" s="31">
        <f t="shared" si="71"/>
        <v>389</v>
      </c>
      <c r="AD391" s="89">
        <f>AVERAGE(INDEX($E$3:$E$1000,$Y391-DATA!$I$1+1):$E391)</f>
        <v>36.181333333333335</v>
      </c>
      <c r="AE391" s="89">
        <f>STDEVP(INDEX($E$3:$E$1000,$Y391-DATA!$I$1+1):$E391)</f>
        <v>0.16321219997875766</v>
      </c>
      <c r="AF391" s="89">
        <f>AD391-MACD!$AB$5*AE391</f>
        <v>35.85490893337582</v>
      </c>
      <c r="AG391" s="89">
        <f>AD391+MACD!$AB$5*AE391</f>
        <v>36.50775773329085</v>
      </c>
    </row>
    <row r="392" spans="1:33" ht="12.75">
      <c r="A392" s="16">
        <f>DATA!C398</f>
        <v>36939</v>
      </c>
      <c r="B392" s="53">
        <f>DATA!D398</f>
        <v>36.06</v>
      </c>
      <c r="C392" s="53">
        <f>DATA!E398</f>
        <v>36.06</v>
      </c>
      <c r="D392" s="53">
        <f>DATA!F398</f>
        <v>35.69</v>
      </c>
      <c r="E392" s="53">
        <f>DATA!G398</f>
        <v>35.88</v>
      </c>
      <c r="F392" s="55">
        <f>DATA!H398</f>
        <v>22154500</v>
      </c>
      <c r="G392" s="19">
        <f t="shared" si="67"/>
        <v>36.07491995572182</v>
      </c>
      <c r="H392" s="19">
        <f t="shared" si="68"/>
        <v>1</v>
      </c>
      <c r="I392" s="18">
        <f t="shared" si="63"/>
        <v>36.07491995572182</v>
      </c>
      <c r="J392" s="18"/>
      <c r="K392" s="19">
        <f t="shared" si="69"/>
        <v>35.93270479733986</v>
      </c>
      <c r="L392" s="19">
        <f t="shared" si="70"/>
        <v>1</v>
      </c>
      <c r="M392" s="18">
        <f t="shared" si="64"/>
        <v>35.93270479733986</v>
      </c>
      <c r="N392" s="85">
        <f t="shared" si="65"/>
        <v>36939</v>
      </c>
      <c r="O392" s="20">
        <f t="shared" si="66"/>
        <v>0.14221515838195842</v>
      </c>
      <c r="Y392" s="31">
        <f t="shared" si="71"/>
        <v>390</v>
      </c>
      <c r="AD392" s="89">
        <f>AVERAGE(INDEX($E$3:$E$1000,$Y392-DATA!$I$1+1):$E392)</f>
        <v>36.190000000000005</v>
      </c>
      <c r="AE392" s="89">
        <f>STDEVP(INDEX($E$3:$E$1000,$Y392-DATA!$I$1+1):$E392)</f>
        <v>0.1421736028008603</v>
      </c>
      <c r="AF392" s="89">
        <f>AD392-MACD!$AB$5*AE392</f>
        <v>35.905652794398286</v>
      </c>
      <c r="AG392" s="89">
        <f>AD392+MACD!$AB$5*AE392</f>
        <v>36.474347205601724</v>
      </c>
    </row>
    <row r="393" spans="1:33" ht="12.75">
      <c r="A393" s="16">
        <f>DATA!C399</f>
        <v>36943</v>
      </c>
      <c r="B393" s="53">
        <f>DATA!D399</f>
        <v>35.59</v>
      </c>
      <c r="C393" s="53">
        <f>DATA!E399</f>
        <v>35.91</v>
      </c>
      <c r="D393" s="53">
        <f>DATA!F399</f>
        <v>35.34</v>
      </c>
      <c r="E393" s="53">
        <f>DATA!G399</f>
        <v>35.35</v>
      </c>
      <c r="F393" s="55">
        <f>DATA!H399</f>
        <v>21579300</v>
      </c>
      <c r="G393" s="19">
        <f t="shared" si="67"/>
        <v>36.00587995993879</v>
      </c>
      <c r="H393" s="19">
        <f t="shared" si="68"/>
        <v>1</v>
      </c>
      <c r="I393" s="18">
        <f t="shared" si="63"/>
        <v>36.00587995993879</v>
      </c>
      <c r="J393" s="18"/>
      <c r="K393" s="19">
        <f t="shared" si="69"/>
        <v>35.90985362881673</v>
      </c>
      <c r="L393" s="19">
        <f t="shared" si="70"/>
        <v>1</v>
      </c>
      <c r="M393" s="18">
        <f t="shared" si="64"/>
        <v>35.90985362881673</v>
      </c>
      <c r="N393" s="85">
        <f t="shared" si="65"/>
        <v>36943</v>
      </c>
      <c r="O393" s="20">
        <f t="shared" si="66"/>
        <v>0.09602633112206149</v>
      </c>
      <c r="Y393" s="31">
        <f t="shared" si="71"/>
        <v>391</v>
      </c>
      <c r="AD393" s="89">
        <f>AVERAGE(INDEX($E$3:$E$1000,$Y393-DATA!$I$1+1):$E393)</f>
        <v>36.138</v>
      </c>
      <c r="AE393" s="89">
        <f>STDEVP(INDEX($E$3:$E$1000,$Y393-DATA!$I$1+1):$E393)</f>
        <v>0.2535928495317684</v>
      </c>
      <c r="AF393" s="89">
        <f>AD393-MACD!$AB$5*AE393</f>
        <v>35.630814300936464</v>
      </c>
      <c r="AG393" s="89">
        <f>AD393+MACD!$AB$5*AE393</f>
        <v>36.64518569906353</v>
      </c>
    </row>
    <row r="394" spans="1:33" ht="12.75">
      <c r="A394" s="16">
        <f>DATA!C400</f>
        <v>36944</v>
      </c>
      <c r="B394" s="53">
        <f>DATA!D400</f>
        <v>35.15</v>
      </c>
      <c r="C394" s="53">
        <f>DATA!E400</f>
        <v>35.37</v>
      </c>
      <c r="D394" s="53">
        <f>DATA!F400</f>
        <v>35.12</v>
      </c>
      <c r="E394" s="53">
        <f>DATA!G400</f>
        <v>35.27</v>
      </c>
      <c r="F394" s="55">
        <f>DATA!H400</f>
        <v>19486700</v>
      </c>
      <c r="G394" s="19">
        <f t="shared" si="67"/>
        <v>35.93579615423034</v>
      </c>
      <c r="H394" s="19">
        <f t="shared" si="68"/>
        <v>1</v>
      </c>
      <c r="I394" s="18">
        <f t="shared" si="63"/>
        <v>35.93579615423034</v>
      </c>
      <c r="J394" s="18"/>
      <c r="K394" s="19">
        <f t="shared" si="69"/>
        <v>35.884761329647446</v>
      </c>
      <c r="L394" s="19">
        <f t="shared" si="70"/>
        <v>1</v>
      </c>
      <c r="M394" s="18">
        <f t="shared" si="64"/>
        <v>35.884761329647446</v>
      </c>
      <c r="N394" s="85">
        <f t="shared" si="65"/>
        <v>36944</v>
      </c>
      <c r="O394" s="20">
        <f t="shared" si="66"/>
        <v>0.05103482458289221</v>
      </c>
      <c r="Y394" s="31">
        <f t="shared" si="71"/>
        <v>392</v>
      </c>
      <c r="AD394" s="89">
        <f>AVERAGE(INDEX($E$3:$E$1000,$Y394-DATA!$I$1+1):$E394)</f>
        <v>36.07066666666666</v>
      </c>
      <c r="AE394" s="89">
        <f>STDEVP(INDEX($E$3:$E$1000,$Y394-DATA!$I$1+1):$E394)</f>
        <v>0.32963548892078604</v>
      </c>
      <c r="AF394" s="89">
        <f>AD394-MACD!$AB$5*AE394</f>
        <v>35.41139568882509</v>
      </c>
      <c r="AG394" s="89">
        <f>AD394+MACD!$AB$5*AE394</f>
        <v>36.72993764450823</v>
      </c>
    </row>
    <row r="395" spans="1:33" ht="12.75">
      <c r="A395" s="16">
        <f>DATA!C401</f>
        <v>36945</v>
      </c>
      <c r="B395" s="53">
        <f>DATA!D401</f>
        <v>35.1</v>
      </c>
      <c r="C395" s="53">
        <f>DATA!E401</f>
        <v>35.61</v>
      </c>
      <c r="D395" s="53">
        <f>DATA!F401</f>
        <v>35.05</v>
      </c>
      <c r="E395" s="53">
        <f>DATA!G401</f>
        <v>35.55</v>
      </c>
      <c r="F395" s="55">
        <f>DATA!H401</f>
        <v>16036000</v>
      </c>
      <c r="G395" s="19">
        <f t="shared" si="67"/>
        <v>35.89905366335126</v>
      </c>
      <c r="H395" s="19">
        <f t="shared" si="68"/>
        <v>1</v>
      </c>
      <c r="I395" s="18">
        <f t="shared" si="63"/>
        <v>35.89905366335126</v>
      </c>
      <c r="J395" s="18"/>
      <c r="K395" s="19">
        <f t="shared" si="69"/>
        <v>35.871633434367155</v>
      </c>
      <c r="L395" s="19">
        <f t="shared" si="70"/>
        <v>1</v>
      </c>
      <c r="M395" s="18">
        <f t="shared" si="64"/>
        <v>35.871633434367155</v>
      </c>
      <c r="N395" s="85">
        <f t="shared" si="65"/>
        <v>36945</v>
      </c>
      <c r="O395" s="20">
        <f t="shared" si="66"/>
        <v>0.027420228984105677</v>
      </c>
      <c r="Y395" s="31">
        <f t="shared" si="71"/>
        <v>393</v>
      </c>
      <c r="AD395" s="89">
        <f>AVERAGE(INDEX($E$3:$E$1000,$Y395-DATA!$I$1+1):$E395)</f>
        <v>36.023999999999994</v>
      </c>
      <c r="AE395" s="89">
        <f>STDEVP(INDEX($E$3:$E$1000,$Y395-DATA!$I$1+1):$E395)</f>
        <v>0.34987235767825225</v>
      </c>
      <c r="AF395" s="89">
        <f>AD395-MACD!$AB$5*AE395</f>
        <v>35.32425528464349</v>
      </c>
      <c r="AG395" s="89">
        <f>AD395+MACD!$AB$5*AE395</f>
        <v>36.723744715356496</v>
      </c>
    </row>
    <row r="396" spans="1:33" ht="12.75">
      <c r="A396" s="16">
        <f>DATA!C402</f>
        <v>36946</v>
      </c>
      <c r="B396" s="53">
        <f>DATA!D402</f>
        <v>35.55</v>
      </c>
      <c r="C396" s="53">
        <f>DATA!E402</f>
        <v>35.7</v>
      </c>
      <c r="D396" s="53">
        <f>DATA!F402</f>
        <v>35.41</v>
      </c>
      <c r="E396" s="53">
        <f>DATA!G402</f>
        <v>35.62</v>
      </c>
      <c r="F396" s="55">
        <f>DATA!H402</f>
        <v>14245300</v>
      </c>
      <c r="G396" s="19">
        <f t="shared" si="67"/>
        <v>35.872477123984474</v>
      </c>
      <c r="H396" s="19">
        <f t="shared" si="68"/>
        <v>1</v>
      </c>
      <c r="I396" s="18">
        <f t="shared" si="63"/>
        <v>35.872477123984474</v>
      </c>
      <c r="J396" s="18"/>
      <c r="K396" s="19">
        <f t="shared" si="69"/>
        <v>35.86176545654884</v>
      </c>
      <c r="L396" s="19">
        <f t="shared" si="70"/>
        <v>1</v>
      </c>
      <c r="M396" s="18">
        <f t="shared" si="64"/>
        <v>35.86176545654884</v>
      </c>
      <c r="N396" s="85">
        <f t="shared" si="65"/>
        <v>36946</v>
      </c>
      <c r="O396" s="20">
        <f t="shared" si="66"/>
        <v>0.01071166743563623</v>
      </c>
      <c r="Y396" s="31">
        <f t="shared" si="71"/>
        <v>394</v>
      </c>
      <c r="AD396" s="89">
        <f>AVERAGE(INDEX($E$3:$E$1000,$Y396-DATA!$I$1+1):$E396)</f>
        <v>35.994</v>
      </c>
      <c r="AE396" s="89">
        <f>STDEVP(INDEX($E$3:$E$1000,$Y396-DATA!$I$1+1):$E396)</f>
        <v>0.36366284752086364</v>
      </c>
      <c r="AF396" s="89">
        <f>AD396-MACD!$AB$5*AE396</f>
        <v>35.26667430495827</v>
      </c>
      <c r="AG396" s="89">
        <f>AD396+MACD!$AB$5*AE396</f>
        <v>36.72132569504173</v>
      </c>
    </row>
    <row r="397" spans="1:33" ht="12.75">
      <c r="A397" s="16">
        <f>DATA!C403</f>
        <v>36949</v>
      </c>
      <c r="B397" s="53">
        <f>DATA!D403</f>
        <v>35.42</v>
      </c>
      <c r="C397" s="53">
        <f>DATA!E403</f>
        <v>35.48</v>
      </c>
      <c r="D397" s="53">
        <f>DATA!F403</f>
        <v>35.14</v>
      </c>
      <c r="E397" s="53">
        <f>DATA!G403</f>
        <v>35.2</v>
      </c>
      <c r="F397" s="55">
        <f>DATA!H403</f>
        <v>18632100</v>
      </c>
      <c r="G397" s="19">
        <f t="shared" si="67"/>
        <v>35.808431683605</v>
      </c>
      <c r="H397" s="19">
        <f t="shared" si="68"/>
        <v>1</v>
      </c>
      <c r="I397" s="18">
        <f t="shared" si="63"/>
        <v>35.808431683605</v>
      </c>
      <c r="J397" s="18"/>
      <c r="K397" s="19">
        <f t="shared" si="69"/>
        <v>35.83581387001752</v>
      </c>
      <c r="L397" s="19">
        <f t="shared" si="70"/>
        <v>1</v>
      </c>
      <c r="M397" s="18">
        <f t="shared" si="64"/>
        <v>35.83581387001752</v>
      </c>
      <c r="N397" s="85">
        <f t="shared" si="65"/>
        <v>36949</v>
      </c>
      <c r="O397" s="20">
        <f t="shared" si="66"/>
        <v>-0.027382186412516774</v>
      </c>
      <c r="Y397" s="31">
        <f t="shared" si="71"/>
        <v>395</v>
      </c>
      <c r="AD397" s="89">
        <f>AVERAGE(INDEX($E$3:$E$1000,$Y397-DATA!$I$1+1):$E397)</f>
        <v>35.924</v>
      </c>
      <c r="AE397" s="89">
        <f>STDEVP(INDEX($E$3:$E$1000,$Y397-DATA!$I$1+1):$E397)</f>
        <v>0.40621504977863127</v>
      </c>
      <c r="AF397" s="89">
        <f>AD397-MACD!$AB$5*AE397</f>
        <v>35.11156990044274</v>
      </c>
      <c r="AG397" s="89">
        <f>AD397+MACD!$AB$5*AE397</f>
        <v>36.73643009955726</v>
      </c>
    </row>
    <row r="398" spans="1:33" ht="12.75">
      <c r="A398" s="16">
        <f>DATA!C404</f>
        <v>36950</v>
      </c>
      <c r="B398" s="53">
        <f>DATA!D404</f>
        <v>35.27</v>
      </c>
      <c r="C398" s="53">
        <f>DATA!E404</f>
        <v>35.39</v>
      </c>
      <c r="D398" s="53">
        <f>DATA!F404</f>
        <v>35.15</v>
      </c>
      <c r="E398" s="53">
        <f>DATA!G404</f>
        <v>35.22</v>
      </c>
      <c r="F398" s="55">
        <f>DATA!H404</f>
        <v>16205500</v>
      </c>
      <c r="G398" s="19">
        <f t="shared" si="67"/>
        <v>35.75239057088071</v>
      </c>
      <c r="H398" s="19">
        <f t="shared" si="68"/>
        <v>1</v>
      </c>
      <c r="I398" s="18">
        <f t="shared" si="63"/>
        <v>35.75239057088071</v>
      </c>
      <c r="J398" s="18"/>
      <c r="K398" s="19">
        <f t="shared" si="69"/>
        <v>35.81166430648742</v>
      </c>
      <c r="L398" s="19">
        <f t="shared" si="70"/>
        <v>1</v>
      </c>
      <c r="M398" s="18">
        <f t="shared" si="64"/>
        <v>35.81166430648742</v>
      </c>
      <c r="N398" s="85">
        <f t="shared" si="65"/>
        <v>36950</v>
      </c>
      <c r="O398" s="20">
        <f t="shared" si="66"/>
        <v>-0.05927373560670901</v>
      </c>
      <c r="Y398" s="31">
        <f t="shared" si="71"/>
        <v>396</v>
      </c>
      <c r="AD398" s="89">
        <f>AVERAGE(INDEX($E$3:$E$1000,$Y398-DATA!$I$1+1):$E398)</f>
        <v>35.85666666666667</v>
      </c>
      <c r="AE398" s="89">
        <f>STDEVP(INDEX($E$3:$E$1000,$Y398-DATA!$I$1+1):$E398)</f>
        <v>0.43275345816730393</v>
      </c>
      <c r="AF398" s="89">
        <f>AD398-MACD!$AB$5*AE398</f>
        <v>34.99115975033206</v>
      </c>
      <c r="AG398" s="89">
        <f>AD398+MACD!$AB$5*AE398</f>
        <v>36.72217358300128</v>
      </c>
    </row>
    <row r="399" spans="1:33" ht="12.75">
      <c r="A399" s="16">
        <f>DATA!C405</f>
        <v>36951</v>
      </c>
      <c r="B399" s="53">
        <f>DATA!D405</f>
        <v>35.08</v>
      </c>
      <c r="C399" s="53">
        <f>DATA!E405</f>
        <v>35.69</v>
      </c>
      <c r="D399" s="53">
        <f>DATA!F405</f>
        <v>35.06</v>
      </c>
      <c r="E399" s="53">
        <f>DATA!G405</f>
        <v>35.6</v>
      </c>
      <c r="F399" s="55">
        <f>DATA!H405</f>
        <v>17742100</v>
      </c>
      <c r="G399" s="19">
        <f t="shared" si="67"/>
        <v>35.737877183177794</v>
      </c>
      <c r="H399" s="19">
        <f t="shared" si="68"/>
        <v>1</v>
      </c>
      <c r="I399" s="18">
        <f t="shared" si="63"/>
        <v>35.737877183177794</v>
      </c>
      <c r="J399" s="18"/>
      <c r="K399" s="19">
        <f t="shared" si="69"/>
        <v>35.803363745448706</v>
      </c>
      <c r="L399" s="19">
        <f t="shared" si="70"/>
        <v>1</v>
      </c>
      <c r="M399" s="18">
        <f t="shared" si="64"/>
        <v>35.803363745448706</v>
      </c>
      <c r="N399" s="85">
        <f t="shared" si="65"/>
        <v>36951</v>
      </c>
      <c r="O399" s="20">
        <f t="shared" si="66"/>
        <v>-0.06548656227091243</v>
      </c>
      <c r="Y399" s="31">
        <f t="shared" si="71"/>
        <v>397</v>
      </c>
      <c r="AD399" s="89">
        <f>AVERAGE(INDEX($E$3:$E$1000,$Y399-DATA!$I$1+1):$E399)</f>
        <v>35.80133333333333</v>
      </c>
      <c r="AE399" s="89">
        <f>STDEVP(INDEX($E$3:$E$1000,$Y399-DATA!$I$1+1):$E399)</f>
        <v>0.40827877186513495</v>
      </c>
      <c r="AF399" s="89">
        <f>AD399-MACD!$AB$5*AE399</f>
        <v>34.98477578960306</v>
      </c>
      <c r="AG399" s="89">
        <f>AD399+MACD!$AB$5*AE399</f>
        <v>36.6178908770636</v>
      </c>
    </row>
    <row r="400" spans="1:33" ht="12.75">
      <c r="A400" s="16">
        <f>DATA!C406</f>
        <v>36952</v>
      </c>
      <c r="B400" s="53">
        <f>DATA!D406</f>
        <v>35.74</v>
      </c>
      <c r="C400" s="53">
        <f>DATA!E406</f>
        <v>35.83</v>
      </c>
      <c r="D400" s="53">
        <f>DATA!F406</f>
        <v>35.45</v>
      </c>
      <c r="E400" s="53">
        <f>DATA!G406</f>
        <v>35.55</v>
      </c>
      <c r="F400" s="55">
        <f>DATA!H406</f>
        <v>17962800</v>
      </c>
      <c r="G400" s="19">
        <f t="shared" si="67"/>
        <v>35.719984118113246</v>
      </c>
      <c r="H400" s="19">
        <f t="shared" si="68"/>
        <v>1</v>
      </c>
      <c r="I400" s="18">
        <f t="shared" si="63"/>
        <v>35.719984118113246</v>
      </c>
      <c r="J400" s="18"/>
      <c r="K400" s="19">
        <f t="shared" si="69"/>
        <v>35.79342791229385</v>
      </c>
      <c r="L400" s="19">
        <f t="shared" si="70"/>
        <v>1</v>
      </c>
      <c r="M400" s="18">
        <f t="shared" si="64"/>
        <v>35.79342791229385</v>
      </c>
      <c r="N400" s="85">
        <f t="shared" si="65"/>
        <v>36952</v>
      </c>
      <c r="O400" s="20">
        <f t="shared" si="66"/>
        <v>-0.07344379418060498</v>
      </c>
      <c r="Y400" s="31">
        <f t="shared" si="71"/>
        <v>398</v>
      </c>
      <c r="AD400" s="89">
        <f>AVERAGE(INDEX($E$3:$E$1000,$Y400-DATA!$I$1+1):$E400)</f>
        <v>35.76533333333334</v>
      </c>
      <c r="AE400" s="89">
        <f>STDEVP(INDEX($E$3:$E$1000,$Y400-DATA!$I$1+1):$E400)</f>
        <v>0.40503278330959924</v>
      </c>
      <c r="AF400" s="89">
        <f>AD400-MACD!$AB$5*AE400</f>
        <v>34.95526776671414</v>
      </c>
      <c r="AG400" s="89">
        <f>AD400+MACD!$AB$5*AE400</f>
        <v>36.57539889995254</v>
      </c>
    </row>
    <row r="401" spans="1:33" ht="12.75">
      <c r="A401" s="16">
        <f>DATA!C407</f>
        <v>36953</v>
      </c>
      <c r="B401" s="53">
        <f>DATA!D407</f>
        <v>35.82</v>
      </c>
      <c r="C401" s="53">
        <f>DATA!E407</f>
        <v>36.23</v>
      </c>
      <c r="D401" s="53">
        <f>DATA!F407</f>
        <v>35.72</v>
      </c>
      <c r="E401" s="53">
        <f>DATA!G407</f>
        <v>36.12</v>
      </c>
      <c r="F401" s="55">
        <f>DATA!H407</f>
        <v>20328400</v>
      </c>
      <c r="G401" s="19">
        <f t="shared" si="67"/>
        <v>35.75808086876913</v>
      </c>
      <c r="H401" s="19">
        <f t="shared" si="68"/>
        <v>1</v>
      </c>
      <c r="I401" s="18">
        <f t="shared" si="63"/>
        <v>35.75808086876913</v>
      </c>
      <c r="J401" s="18"/>
      <c r="K401" s="19">
        <f t="shared" si="69"/>
        <v>35.80623466083134</v>
      </c>
      <c r="L401" s="19">
        <f t="shared" si="70"/>
        <v>1</v>
      </c>
      <c r="M401" s="18">
        <f t="shared" si="64"/>
        <v>35.80623466083134</v>
      </c>
      <c r="N401" s="85">
        <f t="shared" si="65"/>
        <v>36953</v>
      </c>
      <c r="O401" s="20">
        <f t="shared" si="66"/>
        <v>-0.04815379206221593</v>
      </c>
      <c r="Y401" s="31">
        <f t="shared" si="71"/>
        <v>399</v>
      </c>
      <c r="AD401" s="89">
        <f>AVERAGE(INDEX($E$3:$E$1000,$Y401-DATA!$I$1+1):$E401)</f>
        <v>35.769999999999996</v>
      </c>
      <c r="AE401" s="89">
        <f>STDEVP(INDEX($E$3:$E$1000,$Y401-DATA!$I$1+1):$E401)</f>
        <v>0.4086726481344724</v>
      </c>
      <c r="AF401" s="89">
        <f>AD401-MACD!$AB$5*AE401</f>
        <v>34.95265470373105</v>
      </c>
      <c r="AG401" s="89">
        <f>AD401+MACD!$AB$5*AE401</f>
        <v>36.58734529626894</v>
      </c>
    </row>
    <row r="402" spans="1:33" ht="12.75">
      <c r="A402" s="16">
        <f>DATA!C408</f>
        <v>36956</v>
      </c>
      <c r="B402" s="53">
        <f>DATA!D408</f>
        <v>36.17</v>
      </c>
      <c r="C402" s="53">
        <f>DATA!E408</f>
        <v>36.28</v>
      </c>
      <c r="D402" s="53">
        <f>DATA!F408</f>
        <v>36.05</v>
      </c>
      <c r="E402" s="53">
        <f>DATA!G408</f>
        <v>36.13</v>
      </c>
      <c r="F402" s="55">
        <f>DATA!H408</f>
        <v>12287100</v>
      </c>
      <c r="G402" s="19">
        <f t="shared" si="67"/>
        <v>35.793501738410164</v>
      </c>
      <c r="H402" s="19">
        <f t="shared" si="68"/>
        <v>1</v>
      </c>
      <c r="I402" s="18">
        <f t="shared" si="63"/>
        <v>35.793501738410164</v>
      </c>
      <c r="J402" s="18"/>
      <c r="K402" s="19">
        <f t="shared" si="69"/>
        <v>35.81893134079874</v>
      </c>
      <c r="L402" s="19">
        <f t="shared" si="70"/>
        <v>1</v>
      </c>
      <c r="M402" s="18">
        <f t="shared" si="64"/>
        <v>35.81893134079874</v>
      </c>
      <c r="N402" s="85">
        <f t="shared" si="65"/>
        <v>36956</v>
      </c>
      <c r="O402" s="20">
        <f t="shared" si="66"/>
        <v>-0.025429602388577166</v>
      </c>
      <c r="Y402" s="31">
        <f t="shared" si="71"/>
        <v>400</v>
      </c>
      <c r="AD402" s="89">
        <f>AVERAGE(INDEX($E$3:$E$1000,$Y402-DATA!$I$1+1):$E402)</f>
        <v>35.763333333333335</v>
      </c>
      <c r="AE402" s="89">
        <f>STDEVP(INDEX($E$3:$E$1000,$Y402-DATA!$I$1+1):$E402)</f>
        <v>0.4018733907860955</v>
      </c>
      <c r="AF402" s="89">
        <f>AD402-MACD!$AB$5*AE402</f>
        <v>34.95958655176114</v>
      </c>
      <c r="AG402" s="89">
        <f>AD402+MACD!$AB$5*AE402</f>
        <v>36.56708011490553</v>
      </c>
    </row>
    <row r="403" spans="1:33" ht="12.75">
      <c r="A403" s="16">
        <f>DATA!C409</f>
        <v>36957</v>
      </c>
      <c r="B403" s="53">
        <f>DATA!D409</f>
        <v>36.03</v>
      </c>
      <c r="C403" s="53">
        <f>DATA!E409</f>
        <v>36.21</v>
      </c>
      <c r="D403" s="53">
        <f>DATA!F409</f>
        <v>36.01</v>
      </c>
      <c r="E403" s="53">
        <f>DATA!G409</f>
        <v>36.06</v>
      </c>
      <c r="F403" s="55">
        <f>DATA!H409</f>
        <v>12023100</v>
      </c>
      <c r="G403" s="19">
        <f t="shared" si="67"/>
        <v>35.81888252522825</v>
      </c>
      <c r="H403" s="19">
        <f t="shared" si="68"/>
        <v>1</v>
      </c>
      <c r="I403" s="18">
        <f t="shared" si="63"/>
        <v>35.81888252522825</v>
      </c>
      <c r="J403" s="18"/>
      <c r="K403" s="19">
        <f t="shared" si="69"/>
        <v>35.8283850137086</v>
      </c>
      <c r="L403" s="19">
        <f t="shared" si="70"/>
        <v>1</v>
      </c>
      <c r="M403" s="18">
        <f t="shared" si="64"/>
        <v>35.8283850137086</v>
      </c>
      <c r="N403" s="85">
        <f t="shared" si="65"/>
        <v>36957</v>
      </c>
      <c r="O403" s="20">
        <f t="shared" si="66"/>
        <v>-0.009502488480350735</v>
      </c>
      <c r="Y403" s="31">
        <f t="shared" si="71"/>
        <v>401</v>
      </c>
      <c r="AD403" s="89">
        <f>AVERAGE(INDEX($E$3:$E$1000,$Y403-DATA!$I$1+1):$E403)</f>
        <v>35.746</v>
      </c>
      <c r="AE403" s="89">
        <f>STDEVP(INDEX($E$3:$E$1000,$Y403-DATA!$I$1+1):$E403)</f>
        <v>0.3826364680299142</v>
      </c>
      <c r="AF403" s="89">
        <f>AD403-MACD!$AB$5*AE403</f>
        <v>34.98072706394017</v>
      </c>
      <c r="AG403" s="89">
        <f>AD403+MACD!$AB$5*AE403</f>
        <v>36.51127293605983</v>
      </c>
    </row>
    <row r="404" spans="1:33" ht="12.75">
      <c r="A404" s="16">
        <f>DATA!C410</f>
        <v>36958</v>
      </c>
      <c r="B404" s="53">
        <f>DATA!D410</f>
        <v>35.88</v>
      </c>
      <c r="C404" s="53">
        <f>DATA!E410</f>
        <v>36.11</v>
      </c>
      <c r="D404" s="53">
        <f>DATA!F410</f>
        <v>35.7</v>
      </c>
      <c r="E404" s="53">
        <f>DATA!G410</f>
        <v>35.74</v>
      </c>
      <c r="F404" s="55">
        <f>DATA!H410</f>
        <v>15552300</v>
      </c>
      <c r="G404" s="19">
        <f t="shared" si="67"/>
        <v>35.81136990377794</v>
      </c>
      <c r="H404" s="19">
        <f t="shared" si="68"/>
        <v>1</v>
      </c>
      <c r="I404" s="18">
        <f t="shared" si="63"/>
        <v>35.81136990377794</v>
      </c>
      <c r="J404" s="18"/>
      <c r="K404" s="19">
        <f t="shared" si="69"/>
        <v>35.82491893473963</v>
      </c>
      <c r="L404" s="19">
        <f t="shared" si="70"/>
        <v>1</v>
      </c>
      <c r="M404" s="18">
        <f t="shared" si="64"/>
        <v>35.82491893473963</v>
      </c>
      <c r="N404" s="85">
        <f t="shared" si="65"/>
        <v>36958</v>
      </c>
      <c r="O404" s="20">
        <f t="shared" si="66"/>
        <v>-0.013549030961691244</v>
      </c>
      <c r="Y404" s="31">
        <f t="shared" si="71"/>
        <v>402</v>
      </c>
      <c r="AD404" s="89">
        <f>AVERAGE(INDEX($E$3:$E$1000,$Y404-DATA!$I$1+1):$E404)</f>
        <v>35.70266666666667</v>
      </c>
      <c r="AE404" s="89">
        <f>STDEVP(INDEX($E$3:$E$1000,$Y404-DATA!$I$1+1):$E404)</f>
        <v>0.34188627088812024</v>
      </c>
      <c r="AF404" s="89">
        <f>AD404-MACD!$AB$5*AE404</f>
        <v>35.01889412489043</v>
      </c>
      <c r="AG404" s="89">
        <f>AD404+MACD!$AB$5*AE404</f>
        <v>36.386439208442916</v>
      </c>
    </row>
    <row r="405" spans="1:33" ht="12.75">
      <c r="A405" s="16">
        <f>DATA!C411</f>
        <v>36959</v>
      </c>
      <c r="B405" s="53">
        <f>DATA!D411</f>
        <v>35.85</v>
      </c>
      <c r="C405" s="53">
        <f>DATA!E411</f>
        <v>36.23</v>
      </c>
      <c r="D405" s="53">
        <f>DATA!F411</f>
        <v>35.8</v>
      </c>
      <c r="E405" s="53">
        <f>DATA!G411</f>
        <v>36.13</v>
      </c>
      <c r="F405" s="55">
        <f>DATA!H411</f>
        <v>15612000</v>
      </c>
      <c r="G405" s="19">
        <f t="shared" si="67"/>
        <v>35.84171562722766</v>
      </c>
      <c r="H405" s="19">
        <f t="shared" si="68"/>
        <v>1</v>
      </c>
      <c r="I405" s="18">
        <f t="shared" si="63"/>
        <v>35.84171562722766</v>
      </c>
      <c r="J405" s="18"/>
      <c r="K405" s="19">
        <f t="shared" si="69"/>
        <v>35.83688289808317</v>
      </c>
      <c r="L405" s="19">
        <f t="shared" si="70"/>
        <v>1</v>
      </c>
      <c r="M405" s="18">
        <f t="shared" si="64"/>
        <v>35.83688289808317</v>
      </c>
      <c r="N405" s="85">
        <f t="shared" si="65"/>
        <v>36959</v>
      </c>
      <c r="O405" s="20">
        <f t="shared" si="66"/>
        <v>0.0048327291444891785</v>
      </c>
      <c r="Y405" s="31">
        <f t="shared" si="71"/>
        <v>403</v>
      </c>
      <c r="AD405" s="89">
        <f>AVERAGE(INDEX($E$3:$E$1000,$Y405-DATA!$I$1+1):$E405)</f>
        <v>35.69666666666667</v>
      </c>
      <c r="AE405" s="89">
        <f>STDEVP(INDEX($E$3:$E$1000,$Y405-DATA!$I$1+1):$E405)</f>
        <v>0.33343998293803834</v>
      </c>
      <c r="AF405" s="89">
        <f>AD405-MACD!$AB$5*AE405</f>
        <v>35.029786700790595</v>
      </c>
      <c r="AG405" s="89">
        <f>AD405+MACD!$AB$5*AE405</f>
        <v>36.36354663254275</v>
      </c>
    </row>
    <row r="406" spans="1:33" ht="12.75">
      <c r="A406" s="16">
        <f>DATA!C412</f>
        <v>36960</v>
      </c>
      <c r="B406" s="53">
        <f>DATA!D412</f>
        <v>36.03</v>
      </c>
      <c r="C406" s="53">
        <f>DATA!E412</f>
        <v>36.14</v>
      </c>
      <c r="D406" s="53">
        <f>DATA!F412</f>
        <v>35.75</v>
      </c>
      <c r="E406" s="53">
        <f>DATA!G412</f>
        <v>35.82</v>
      </c>
      <c r="F406" s="55">
        <f>DATA!H412</f>
        <v>13175700</v>
      </c>
      <c r="G406" s="19">
        <f t="shared" si="67"/>
        <v>35.839647472253596</v>
      </c>
      <c r="H406" s="19">
        <f t="shared" si="68"/>
        <v>1</v>
      </c>
      <c r="I406" s="18">
        <f t="shared" si="63"/>
        <v>35.839647472253596</v>
      </c>
      <c r="J406" s="18"/>
      <c r="K406" s="19">
        <f t="shared" si="69"/>
        <v>35.83622082364854</v>
      </c>
      <c r="L406" s="19">
        <f t="shared" si="70"/>
        <v>1</v>
      </c>
      <c r="M406" s="18">
        <f t="shared" si="64"/>
        <v>35.83622082364854</v>
      </c>
      <c r="N406" s="85">
        <f t="shared" si="65"/>
        <v>36960</v>
      </c>
      <c r="O406" s="20">
        <f t="shared" si="66"/>
        <v>0.0034266486050569256</v>
      </c>
      <c r="Y406" s="31">
        <f t="shared" si="71"/>
        <v>404</v>
      </c>
      <c r="AD406" s="89">
        <f>AVERAGE(INDEX($E$3:$E$1000,$Y406-DATA!$I$1+1):$E406)</f>
        <v>35.68266666666667</v>
      </c>
      <c r="AE406" s="89">
        <f>STDEVP(INDEX($E$3:$E$1000,$Y406-DATA!$I$1+1):$E406)</f>
        <v>0.323408238746255</v>
      </c>
      <c r="AF406" s="89">
        <f>AD406-MACD!$AB$5*AE406</f>
        <v>35.03585018917416</v>
      </c>
      <c r="AG406" s="89">
        <f>AD406+MACD!$AB$5*AE406</f>
        <v>36.32948314415918</v>
      </c>
    </row>
    <row r="407" spans="1:33" ht="12.75">
      <c r="A407" s="16">
        <f>DATA!C413</f>
        <v>36963</v>
      </c>
      <c r="B407" s="53">
        <f>DATA!D413</f>
        <v>35.8</v>
      </c>
      <c r="C407" s="53">
        <f>DATA!E413</f>
        <v>36.22</v>
      </c>
      <c r="D407" s="53">
        <f>DATA!F413</f>
        <v>35.78</v>
      </c>
      <c r="E407" s="53">
        <f>DATA!G413</f>
        <v>36.22</v>
      </c>
      <c r="F407" s="55">
        <f>DATA!H413</f>
        <v>17319100</v>
      </c>
      <c r="G407" s="19">
        <f t="shared" si="67"/>
        <v>35.87587152251516</v>
      </c>
      <c r="H407" s="19">
        <f t="shared" si="68"/>
        <v>1</v>
      </c>
      <c r="I407" s="18">
        <f t="shared" si="63"/>
        <v>35.87587152251516</v>
      </c>
      <c r="J407" s="18"/>
      <c r="K407" s="19">
        <f t="shared" si="69"/>
        <v>35.85127098742703</v>
      </c>
      <c r="L407" s="19">
        <f t="shared" si="70"/>
        <v>1</v>
      </c>
      <c r="M407" s="18">
        <f t="shared" si="64"/>
        <v>35.85127098742703</v>
      </c>
      <c r="N407" s="85">
        <f t="shared" si="65"/>
        <v>36963</v>
      </c>
      <c r="O407" s="20">
        <f t="shared" si="66"/>
        <v>0.024600535088133313</v>
      </c>
      <c r="Y407" s="31">
        <f t="shared" si="71"/>
        <v>405</v>
      </c>
      <c r="AD407" s="89">
        <f>AVERAGE(INDEX($E$3:$E$1000,$Y407-DATA!$I$1+1):$E407)</f>
        <v>35.705333333333336</v>
      </c>
      <c r="AE407" s="89">
        <f>STDEVP(INDEX($E$3:$E$1000,$Y407-DATA!$I$1+1):$E407)</f>
        <v>0.3474644666082821</v>
      </c>
      <c r="AF407" s="89">
        <f>AD407-MACD!$AB$5*AE407</f>
        <v>35.01040440011677</v>
      </c>
      <c r="AG407" s="89">
        <f>AD407+MACD!$AB$5*AE407</f>
        <v>36.4002622665499</v>
      </c>
    </row>
    <row r="408" spans="1:33" ht="12.75">
      <c r="A408" s="16">
        <f>DATA!C414</f>
        <v>36964</v>
      </c>
      <c r="B408" s="53">
        <f>DATA!D414</f>
        <v>36.28</v>
      </c>
      <c r="C408" s="53">
        <f>DATA!E414</f>
        <v>36.48</v>
      </c>
      <c r="D408" s="53">
        <f>DATA!F414</f>
        <v>36</v>
      </c>
      <c r="E408" s="53">
        <f>DATA!G414</f>
        <v>36</v>
      </c>
      <c r="F408" s="55">
        <f>DATA!H414</f>
        <v>17383800</v>
      </c>
      <c r="G408" s="19">
        <f t="shared" si="67"/>
        <v>35.88769328227563</v>
      </c>
      <c r="H408" s="19">
        <f t="shared" si="68"/>
        <v>1</v>
      </c>
      <c r="I408" s="18">
        <f t="shared" si="63"/>
        <v>35.88769328227563</v>
      </c>
      <c r="J408" s="18"/>
      <c r="K408" s="19">
        <f t="shared" si="69"/>
        <v>35.85710349772401</v>
      </c>
      <c r="L408" s="19">
        <f t="shared" si="70"/>
        <v>1</v>
      </c>
      <c r="M408" s="18">
        <f t="shared" si="64"/>
        <v>35.85710349772401</v>
      </c>
      <c r="N408" s="85">
        <f t="shared" si="65"/>
        <v>36964</v>
      </c>
      <c r="O408" s="20">
        <f t="shared" si="66"/>
        <v>0.03058978455161565</v>
      </c>
      <c r="Y408" s="31">
        <f t="shared" si="71"/>
        <v>406</v>
      </c>
      <c r="AD408" s="89">
        <f>AVERAGE(INDEX($E$3:$E$1000,$Y408-DATA!$I$1+1):$E408)</f>
        <v>35.748666666666665</v>
      </c>
      <c r="AE408" s="89">
        <f>STDEVP(INDEX($E$3:$E$1000,$Y408-DATA!$I$1+1):$E408)</f>
        <v>0.34091771571577256</v>
      </c>
      <c r="AF408" s="89">
        <f>AD408-MACD!$AB$5*AE408</f>
        <v>35.06683123523512</v>
      </c>
      <c r="AG408" s="89">
        <f>AD408+MACD!$AB$5*AE408</f>
        <v>36.43050209809821</v>
      </c>
    </row>
    <row r="409" spans="1:33" ht="12.75">
      <c r="A409" s="16">
        <f>DATA!C415</f>
        <v>36965</v>
      </c>
      <c r="B409" s="53">
        <f>DATA!D415</f>
        <v>35.81</v>
      </c>
      <c r="C409" s="53">
        <f>DATA!E415</f>
        <v>36.12</v>
      </c>
      <c r="D409" s="53">
        <f>DATA!F415</f>
        <v>35.48</v>
      </c>
      <c r="E409" s="53">
        <f>DATA!G415</f>
        <v>35.61</v>
      </c>
      <c r="F409" s="55">
        <f>DATA!H415</f>
        <v>17691300</v>
      </c>
      <c r="G409" s="19">
        <f t="shared" si="67"/>
        <v>35.86124630301128</v>
      </c>
      <c r="H409" s="19">
        <f t="shared" si="68"/>
        <v>1</v>
      </c>
      <c r="I409" s="18">
        <f t="shared" si="63"/>
        <v>35.86124630301128</v>
      </c>
      <c r="J409" s="18"/>
      <c r="K409" s="19">
        <f t="shared" si="69"/>
        <v>35.84741316447994</v>
      </c>
      <c r="L409" s="19">
        <f t="shared" si="70"/>
        <v>1</v>
      </c>
      <c r="M409" s="18">
        <f t="shared" si="64"/>
        <v>35.84741316447994</v>
      </c>
      <c r="N409" s="85">
        <f t="shared" si="65"/>
        <v>36965</v>
      </c>
      <c r="O409" s="20">
        <f t="shared" si="66"/>
        <v>0.013833138531339273</v>
      </c>
      <c r="Y409" s="31">
        <f t="shared" si="71"/>
        <v>407</v>
      </c>
      <c r="AD409" s="89">
        <f>AVERAGE(INDEX($E$3:$E$1000,$Y409-DATA!$I$1+1):$E409)</f>
        <v>35.77133333333333</v>
      </c>
      <c r="AE409" s="89">
        <f>STDEVP(INDEX($E$3:$E$1000,$Y409-DATA!$I$1+1):$E409)</f>
        <v>0.3189329431441684</v>
      </c>
      <c r="AF409" s="89">
        <f>AD409-MACD!$AB$5*AE409</f>
        <v>35.13346744704499</v>
      </c>
      <c r="AG409" s="89">
        <f>AD409+MACD!$AB$5*AE409</f>
        <v>36.40919921962167</v>
      </c>
    </row>
    <row r="410" spans="1:33" ht="12.75">
      <c r="A410" s="16">
        <f>DATA!C416</f>
        <v>36966</v>
      </c>
      <c r="B410" s="53">
        <f>DATA!D416</f>
        <v>35.65</v>
      </c>
      <c r="C410" s="53">
        <f>DATA!E416</f>
        <v>35.71</v>
      </c>
      <c r="D410" s="53">
        <f>DATA!F416</f>
        <v>35.27</v>
      </c>
      <c r="E410" s="53">
        <f>DATA!G416</f>
        <v>35.37</v>
      </c>
      <c r="F410" s="55">
        <f>DATA!H416</f>
        <v>14730400</v>
      </c>
      <c r="G410" s="19">
        <f t="shared" si="67"/>
        <v>35.81446094081973</v>
      </c>
      <c r="H410" s="19">
        <f t="shared" si="68"/>
        <v>1</v>
      </c>
      <c r="I410" s="18">
        <f t="shared" si="63"/>
        <v>35.81446094081973</v>
      </c>
      <c r="J410" s="18"/>
      <c r="K410" s="19">
        <f t="shared" si="69"/>
        <v>35.82869107959837</v>
      </c>
      <c r="L410" s="19">
        <f t="shared" si="70"/>
        <v>1</v>
      </c>
      <c r="M410" s="18">
        <f t="shared" si="64"/>
        <v>35.82869107959837</v>
      </c>
      <c r="N410" s="85">
        <f t="shared" si="65"/>
        <v>36966</v>
      </c>
      <c r="O410" s="20">
        <f t="shared" si="66"/>
        <v>-0.014230138778643209</v>
      </c>
      <c r="Y410" s="31">
        <f t="shared" si="71"/>
        <v>408</v>
      </c>
      <c r="AD410" s="89">
        <f>AVERAGE(INDEX($E$3:$E$1000,$Y410-DATA!$I$1+1):$E410)</f>
        <v>35.75933333333333</v>
      </c>
      <c r="AE410" s="89">
        <f>STDEVP(INDEX($E$3:$E$1000,$Y410-DATA!$I$1+1):$E410)</f>
        <v>0.33022147450226724</v>
      </c>
      <c r="AF410" s="89">
        <f>AD410-MACD!$AB$5*AE410</f>
        <v>35.0988903843288</v>
      </c>
      <c r="AG410" s="89">
        <f>AD410+MACD!$AB$5*AE410</f>
        <v>36.419776282337864</v>
      </c>
    </row>
    <row r="411" spans="1:33" ht="12.75">
      <c r="A411" s="16">
        <f>DATA!C417</f>
        <v>36967</v>
      </c>
      <c r="B411" s="53">
        <f>DATA!D417</f>
        <v>35.41</v>
      </c>
      <c r="C411" s="53">
        <f>DATA!E417</f>
        <v>35.88</v>
      </c>
      <c r="D411" s="53">
        <f>DATA!F417</f>
        <v>35.28</v>
      </c>
      <c r="E411" s="53">
        <f>DATA!G417</f>
        <v>35.88</v>
      </c>
      <c r="F411" s="55">
        <f>DATA!H417</f>
        <v>42768400</v>
      </c>
      <c r="G411" s="19">
        <f t="shared" si="67"/>
        <v>35.82070275597975</v>
      </c>
      <c r="H411" s="19">
        <f t="shared" si="68"/>
        <v>1</v>
      </c>
      <c r="I411" s="18">
        <f t="shared" si="63"/>
        <v>35.82070275597975</v>
      </c>
      <c r="J411" s="18"/>
      <c r="K411" s="19">
        <f t="shared" si="69"/>
        <v>35.83070319412393</v>
      </c>
      <c r="L411" s="19">
        <f t="shared" si="70"/>
        <v>1</v>
      </c>
      <c r="M411" s="18">
        <f t="shared" si="64"/>
        <v>35.83070319412393</v>
      </c>
      <c r="N411" s="85">
        <f t="shared" si="65"/>
        <v>36967</v>
      </c>
      <c r="O411" s="20">
        <f t="shared" si="66"/>
        <v>-0.01000043814417495</v>
      </c>
      <c r="Y411" s="31">
        <f t="shared" si="71"/>
        <v>409</v>
      </c>
      <c r="AD411" s="89">
        <f>AVERAGE(INDEX($E$3:$E$1000,$Y411-DATA!$I$1+1):$E411)</f>
        <v>35.776666666666664</v>
      </c>
      <c r="AE411" s="89">
        <f>STDEVP(INDEX($E$3:$E$1000,$Y411-DATA!$I$1+1):$E411)</f>
        <v>0.32927529853043186</v>
      </c>
      <c r="AF411" s="89">
        <f>AD411-MACD!$AB$5*AE411</f>
        <v>35.1181160696058</v>
      </c>
      <c r="AG411" s="89">
        <f>AD411+MACD!$AB$5*AE411</f>
        <v>36.43521726372753</v>
      </c>
    </row>
    <row r="412" spans="1:33" ht="12.75">
      <c r="A412" s="16">
        <f>DATA!C418</f>
        <v>36970</v>
      </c>
      <c r="B412" s="53">
        <f>DATA!D418</f>
        <v>35.73</v>
      </c>
      <c r="C412" s="53">
        <f>DATA!E418</f>
        <v>36.12</v>
      </c>
      <c r="D412" s="53">
        <f>DATA!F418</f>
        <v>35.48</v>
      </c>
      <c r="E412" s="53">
        <f>DATA!G418</f>
        <v>36.01</v>
      </c>
      <c r="F412" s="55">
        <f>DATA!H418</f>
        <v>17066200</v>
      </c>
      <c r="G412" s="19">
        <f t="shared" si="67"/>
        <v>35.83873106493406</v>
      </c>
      <c r="H412" s="19">
        <f t="shared" si="68"/>
        <v>1</v>
      </c>
      <c r="I412" s="18">
        <f t="shared" si="63"/>
        <v>35.83873106493406</v>
      </c>
      <c r="J412" s="18"/>
      <c r="K412" s="19">
        <f t="shared" si="69"/>
        <v>35.83773444141319</v>
      </c>
      <c r="L412" s="19">
        <f t="shared" si="70"/>
        <v>1</v>
      </c>
      <c r="M412" s="18">
        <f t="shared" si="64"/>
        <v>35.83773444141319</v>
      </c>
      <c r="N412" s="85">
        <f t="shared" si="65"/>
        <v>36970</v>
      </c>
      <c r="O412" s="20">
        <f t="shared" si="66"/>
        <v>0.0009966235208693774</v>
      </c>
      <c r="Y412" s="31">
        <f t="shared" si="71"/>
        <v>410</v>
      </c>
      <c r="AD412" s="89">
        <f>AVERAGE(INDEX($E$3:$E$1000,$Y412-DATA!$I$1+1):$E412)</f>
        <v>35.830666666666666</v>
      </c>
      <c r="AE412" s="89">
        <f>STDEVP(INDEX($E$3:$E$1000,$Y412-DATA!$I$1+1):$E412)</f>
        <v>0.294900359819996</v>
      </c>
      <c r="AF412" s="89">
        <f>AD412-MACD!$AB$5*AE412</f>
        <v>35.24086594702668</v>
      </c>
      <c r="AG412" s="89">
        <f>AD412+MACD!$AB$5*AE412</f>
        <v>36.420467386306655</v>
      </c>
    </row>
    <row r="413" spans="1:33" ht="12.75">
      <c r="A413" s="16">
        <f>DATA!C419</f>
        <v>36971</v>
      </c>
      <c r="B413" s="53">
        <f>DATA!D419</f>
        <v>36</v>
      </c>
      <c r="C413" s="53">
        <f>DATA!E419</f>
        <v>36.19</v>
      </c>
      <c r="D413" s="53">
        <f>DATA!F419</f>
        <v>35.42</v>
      </c>
      <c r="E413" s="53">
        <f>DATA!G419</f>
        <v>35.5</v>
      </c>
      <c r="F413" s="55">
        <f>DATA!H419</f>
        <v>18172900</v>
      </c>
      <c r="G413" s="19">
        <f t="shared" si="67"/>
        <v>35.806470963511764</v>
      </c>
      <c r="H413" s="19">
        <f t="shared" si="68"/>
        <v>1</v>
      </c>
      <c r="I413" s="18">
        <f>G413/H413</f>
        <v>35.806470963511764</v>
      </c>
      <c r="J413" s="18"/>
      <c r="K413" s="19">
        <f t="shared" si="69"/>
        <v>35.824489953514636</v>
      </c>
      <c r="L413" s="19">
        <f t="shared" si="70"/>
        <v>1</v>
      </c>
      <c r="M413" s="18">
        <f>K413/L413</f>
        <v>35.824489953514636</v>
      </c>
      <c r="N413" s="85">
        <f>A413</f>
        <v>36971</v>
      </c>
      <c r="O413" s="20">
        <f>I413-M413</f>
        <v>-0.018018990002872215</v>
      </c>
      <c r="Y413" s="31">
        <f t="shared" si="71"/>
        <v>411</v>
      </c>
      <c r="AD413" s="89">
        <f>AVERAGE(INDEX($E$3:$E$1000,$Y413-DATA!$I$1+1):$E413)</f>
        <v>35.849333333333334</v>
      </c>
      <c r="AE413" s="89">
        <f>STDEVP(INDEX($E$3:$E$1000,$Y413-DATA!$I$1+1):$E413)</f>
        <v>0.26276647849791046</v>
      </c>
      <c r="AF413" s="89">
        <f>AD413-MACD!$AB$5*AE413</f>
        <v>35.323800376337516</v>
      </c>
      <c r="AG413" s="89">
        <f>AD413+MACD!$AB$5*AE413</f>
        <v>36.37486629032915</v>
      </c>
    </row>
    <row r="414" spans="1:33" ht="12.75">
      <c r="A414" s="16">
        <f>DATA!C420</f>
        <v>36972</v>
      </c>
      <c r="B414" s="53">
        <f>DATA!D420</f>
        <v>35.5</v>
      </c>
      <c r="C414" s="53">
        <f>DATA!E420</f>
        <v>35.82</v>
      </c>
      <c r="D414" s="53">
        <f>DATA!F420</f>
        <v>35.38</v>
      </c>
      <c r="E414" s="53">
        <f>DATA!G420</f>
        <v>35.5</v>
      </c>
      <c r="F414" s="55">
        <f>DATA!H420</f>
        <v>22454500</v>
      </c>
      <c r="G414" s="19">
        <f t="shared" si="67"/>
        <v>35.77728325270112</v>
      </c>
      <c r="H414" s="19">
        <f t="shared" si="68"/>
        <v>1</v>
      </c>
      <c r="I414" s="18">
        <f aca="true" t="shared" si="72" ref="I414:I477">G414/H414</f>
        <v>35.77728325270112</v>
      </c>
      <c r="J414" s="18"/>
      <c r="K414" s="19">
        <f t="shared" si="69"/>
        <v>35.81176485729838</v>
      </c>
      <c r="L414" s="19">
        <f t="shared" si="70"/>
        <v>1</v>
      </c>
      <c r="M414" s="18">
        <f aca="true" t="shared" si="73" ref="M414:M477">K414/L414</f>
        <v>35.81176485729838</v>
      </c>
      <c r="N414" s="85">
        <f aca="true" t="shared" si="74" ref="N414:N477">A414</f>
        <v>36972</v>
      </c>
      <c r="O414" s="20">
        <f aca="true" t="shared" si="75" ref="O414:O477">I414-M414</f>
        <v>-0.034481604597260684</v>
      </c>
      <c r="Y414" s="31">
        <f t="shared" si="71"/>
        <v>412</v>
      </c>
      <c r="AD414" s="89">
        <f>AVERAGE(INDEX($E$3:$E$1000,$Y414-DATA!$I$1+1):$E414)</f>
        <v>35.842666666666666</v>
      </c>
      <c r="AE414" s="89">
        <f>STDEVP(INDEX($E$3:$E$1000,$Y414-DATA!$I$1+1):$E414)</f>
        <v>0.2701719617003526</v>
      </c>
      <c r="AF414" s="89">
        <f>AD414-MACD!$AB$5*AE414</f>
        <v>35.30232274326596</v>
      </c>
      <c r="AG414" s="89">
        <f>AD414+MACD!$AB$5*AE414</f>
        <v>36.38301059006737</v>
      </c>
    </row>
    <row r="415" spans="1:33" ht="12.75">
      <c r="A415" s="16">
        <f>DATA!C421</f>
        <v>36973</v>
      </c>
      <c r="B415" s="53">
        <f>DATA!D421</f>
        <v>35.83</v>
      </c>
      <c r="C415" s="53">
        <f>DATA!E421</f>
        <v>36.1</v>
      </c>
      <c r="D415" s="53">
        <f>DATA!F421</f>
        <v>35.71</v>
      </c>
      <c r="E415" s="53">
        <f>DATA!G421</f>
        <v>35.73</v>
      </c>
      <c r="F415" s="55">
        <f>DATA!H421</f>
        <v>17984800</v>
      </c>
      <c r="G415" s="19">
        <f t="shared" si="67"/>
        <v>35.7727800857772</v>
      </c>
      <c r="H415" s="19">
        <f t="shared" si="68"/>
        <v>1</v>
      </c>
      <c r="I415" s="18">
        <f t="shared" si="72"/>
        <v>35.7727800857772</v>
      </c>
      <c r="J415" s="18"/>
      <c r="K415" s="19">
        <f t="shared" si="69"/>
        <v>35.80855839230628</v>
      </c>
      <c r="L415" s="19">
        <f t="shared" si="70"/>
        <v>1</v>
      </c>
      <c r="M415" s="18">
        <f t="shared" si="73"/>
        <v>35.80855839230628</v>
      </c>
      <c r="N415" s="85">
        <f t="shared" si="74"/>
        <v>36973</v>
      </c>
      <c r="O415" s="20">
        <f t="shared" si="75"/>
        <v>-0.03577830652908176</v>
      </c>
      <c r="Y415" s="31">
        <f t="shared" si="71"/>
        <v>413</v>
      </c>
      <c r="AD415" s="89">
        <f>AVERAGE(INDEX($E$3:$E$1000,$Y415-DATA!$I$1+1):$E415)</f>
        <v>35.85466666666667</v>
      </c>
      <c r="AE415" s="89">
        <f>STDEVP(INDEX($E$3:$E$1000,$Y415-DATA!$I$1+1):$E415)</f>
        <v>0.2607391203648521</v>
      </c>
      <c r="AF415" s="89">
        <f>AD415-MACD!$AB$5*AE415</f>
        <v>35.33318842593696</v>
      </c>
      <c r="AG415" s="89">
        <f>AD415+MACD!$AB$5*AE415</f>
        <v>36.37614490739637</v>
      </c>
    </row>
    <row r="416" spans="1:33" ht="12.75">
      <c r="A416" s="16">
        <f>DATA!C422</f>
        <v>36977</v>
      </c>
      <c r="B416" s="53">
        <f>DATA!D422</f>
        <v>35.9</v>
      </c>
      <c r="C416" s="53">
        <f>DATA!E422</f>
        <v>36.19</v>
      </c>
      <c r="D416" s="53">
        <f>DATA!F422</f>
        <v>35.87</v>
      </c>
      <c r="E416" s="53">
        <f>DATA!G422</f>
        <v>35.97</v>
      </c>
      <c r="F416" s="55">
        <f>DATA!H422</f>
        <v>14165300</v>
      </c>
      <c r="G416" s="19">
        <f t="shared" si="67"/>
        <v>35.7915629347508</v>
      </c>
      <c r="H416" s="19">
        <f t="shared" si="68"/>
        <v>1</v>
      </c>
      <c r="I416" s="18">
        <f t="shared" si="72"/>
        <v>35.7915629347508</v>
      </c>
      <c r="J416" s="18"/>
      <c r="K416" s="19">
        <f t="shared" si="69"/>
        <v>35.81488943574525</v>
      </c>
      <c r="L416" s="19">
        <f t="shared" si="70"/>
        <v>1</v>
      </c>
      <c r="M416" s="18">
        <f t="shared" si="73"/>
        <v>35.81488943574525</v>
      </c>
      <c r="N416" s="85">
        <f t="shared" si="74"/>
        <v>36977</v>
      </c>
      <c r="O416" s="20">
        <f t="shared" si="75"/>
        <v>-0.023326500994450328</v>
      </c>
      <c r="Y416" s="31">
        <f t="shared" si="71"/>
        <v>414</v>
      </c>
      <c r="AD416" s="89">
        <f>AVERAGE(INDEX($E$3:$E$1000,$Y416-DATA!$I$1+1):$E416)</f>
        <v>35.84466666666666</v>
      </c>
      <c r="AE416" s="89">
        <f>STDEVP(INDEX($E$3:$E$1000,$Y416-DATA!$I$1+1):$E416)</f>
        <v>0.25313676584439593</v>
      </c>
      <c r="AF416" s="89">
        <f>AD416-MACD!$AB$5*AE416</f>
        <v>35.33839313497787</v>
      </c>
      <c r="AG416" s="89">
        <f>AD416+MACD!$AB$5*AE416</f>
        <v>36.35094019835545</v>
      </c>
    </row>
    <row r="417" spans="1:33" ht="12.75">
      <c r="A417" s="16">
        <f>DATA!C423</f>
        <v>36978</v>
      </c>
      <c r="B417" s="53">
        <f>DATA!D423</f>
        <v>35.82</v>
      </c>
      <c r="C417" s="53">
        <f>DATA!E423</f>
        <v>35.97</v>
      </c>
      <c r="D417" s="53">
        <f>DATA!F423</f>
        <v>35.43</v>
      </c>
      <c r="E417" s="53">
        <f>DATA!G423</f>
        <v>35.53</v>
      </c>
      <c r="F417" s="55">
        <f>DATA!H423</f>
        <v>18153600</v>
      </c>
      <c r="G417" s="19">
        <f t="shared" si="67"/>
        <v>35.76665217906025</v>
      </c>
      <c r="H417" s="19">
        <f t="shared" si="68"/>
        <v>1</v>
      </c>
      <c r="I417" s="18">
        <f t="shared" si="72"/>
        <v>35.76665217906025</v>
      </c>
      <c r="J417" s="18"/>
      <c r="K417" s="19">
        <f t="shared" si="69"/>
        <v>35.80371730101014</v>
      </c>
      <c r="L417" s="19">
        <f t="shared" si="70"/>
        <v>1</v>
      </c>
      <c r="M417" s="18">
        <f t="shared" si="73"/>
        <v>35.80371730101014</v>
      </c>
      <c r="N417" s="85">
        <f t="shared" si="74"/>
        <v>36978</v>
      </c>
      <c r="O417" s="20">
        <f t="shared" si="75"/>
        <v>-0.03706512194988676</v>
      </c>
      <c r="Y417" s="31">
        <f t="shared" si="71"/>
        <v>415</v>
      </c>
      <c r="AD417" s="89">
        <f>AVERAGE(INDEX($E$3:$E$1000,$Y417-DATA!$I$1+1):$E417)</f>
        <v>35.80466666666666</v>
      </c>
      <c r="AE417" s="89">
        <f>STDEVP(INDEX($E$3:$E$1000,$Y417-DATA!$I$1+1):$E417)</f>
        <v>0.25229259909066765</v>
      </c>
      <c r="AF417" s="89">
        <f>AD417-MACD!$AB$5*AE417</f>
        <v>35.300081468485324</v>
      </c>
      <c r="AG417" s="89">
        <f>AD417+MACD!$AB$5*AE417</f>
        <v>36.309251864848</v>
      </c>
    </row>
    <row r="418" spans="1:33" ht="12.75">
      <c r="A418" s="16">
        <f>DATA!C424</f>
        <v>36979</v>
      </c>
      <c r="B418" s="53">
        <f>DATA!D424</f>
        <v>35.6</v>
      </c>
      <c r="C418" s="53">
        <f>DATA!E424</f>
        <v>36.22</v>
      </c>
      <c r="D418" s="53">
        <f>DATA!F424</f>
        <v>35.59</v>
      </c>
      <c r="E418" s="53">
        <f>DATA!G424</f>
        <v>36.2</v>
      </c>
      <c r="F418" s="55">
        <f>DATA!H424</f>
        <v>19137900</v>
      </c>
      <c r="G418" s="19">
        <f t="shared" si="67"/>
        <v>35.80792340010213</v>
      </c>
      <c r="H418" s="19">
        <f t="shared" si="68"/>
        <v>1</v>
      </c>
      <c r="I418" s="18">
        <f t="shared" si="72"/>
        <v>35.80792340010213</v>
      </c>
      <c r="J418" s="18"/>
      <c r="K418" s="19">
        <f t="shared" si="69"/>
        <v>35.81925779900974</v>
      </c>
      <c r="L418" s="19">
        <f t="shared" si="70"/>
        <v>1</v>
      </c>
      <c r="M418" s="18">
        <f t="shared" si="73"/>
        <v>35.81925779900974</v>
      </c>
      <c r="N418" s="85">
        <f t="shared" si="74"/>
        <v>36979</v>
      </c>
      <c r="O418" s="20">
        <f t="shared" si="75"/>
        <v>-0.011334398907607124</v>
      </c>
      <c r="Y418" s="31">
        <f t="shared" si="71"/>
        <v>416</v>
      </c>
      <c r="AD418" s="89">
        <f>AVERAGE(INDEX($E$3:$E$1000,$Y418-DATA!$I$1+1):$E418)</f>
        <v>35.814</v>
      </c>
      <c r="AE418" s="89">
        <f>STDEVP(INDEX($E$3:$E$1000,$Y418-DATA!$I$1+1):$E418)</f>
        <v>0.26388886549678797</v>
      </c>
      <c r="AF418" s="89">
        <f>AD418-MACD!$AB$5*AE418</f>
        <v>35.28622226900642</v>
      </c>
      <c r="AG418" s="89">
        <f>AD418+MACD!$AB$5*AE418</f>
        <v>36.34177773099358</v>
      </c>
    </row>
    <row r="419" spans="1:33" ht="12.75">
      <c r="A419" s="16">
        <f>DATA!C425</f>
        <v>36980</v>
      </c>
      <c r="B419" s="53">
        <f>DATA!D425</f>
        <v>36.1</v>
      </c>
      <c r="C419" s="53">
        <f>DATA!E425</f>
        <v>36.15</v>
      </c>
      <c r="D419" s="53">
        <f>DATA!F425</f>
        <v>35.96</v>
      </c>
      <c r="E419" s="53">
        <f>DATA!G425</f>
        <v>36.06</v>
      </c>
      <c r="F419" s="55">
        <f>DATA!H425</f>
        <v>17149200</v>
      </c>
      <c r="G419" s="19">
        <f t="shared" si="67"/>
        <v>35.8319306953305</v>
      </c>
      <c r="H419" s="19">
        <f t="shared" si="68"/>
        <v>1</v>
      </c>
      <c r="I419" s="18">
        <f t="shared" si="72"/>
        <v>35.8319306953305</v>
      </c>
      <c r="J419" s="18"/>
      <c r="K419" s="19">
        <f t="shared" si="69"/>
        <v>35.82869866963681</v>
      </c>
      <c r="L419" s="19">
        <f t="shared" si="70"/>
        <v>1</v>
      </c>
      <c r="M419" s="18">
        <f t="shared" si="73"/>
        <v>35.82869866963681</v>
      </c>
      <c r="N419" s="85">
        <f t="shared" si="74"/>
        <v>36980</v>
      </c>
      <c r="O419" s="20">
        <f t="shared" si="75"/>
        <v>0.0032320256936912983</v>
      </c>
      <c r="Y419" s="31">
        <f t="shared" si="71"/>
        <v>417</v>
      </c>
      <c r="AD419" s="89">
        <f>AVERAGE(INDEX($E$3:$E$1000,$Y419-DATA!$I$1+1):$E419)</f>
        <v>35.83533333333333</v>
      </c>
      <c r="AE419" s="89">
        <f>STDEVP(INDEX($E$3:$E$1000,$Y419-DATA!$I$1+1):$E419)</f>
        <v>0.2699102731565399</v>
      </c>
      <c r="AF419" s="89">
        <f>AD419-MACD!$AB$5*AE419</f>
        <v>35.29551278702025</v>
      </c>
      <c r="AG419" s="89">
        <f>AD419+MACD!$AB$5*AE419</f>
        <v>36.37515387964641</v>
      </c>
    </row>
    <row r="420" spans="1:33" ht="12.75">
      <c r="A420" s="16">
        <f>DATA!C426</f>
        <v>36981</v>
      </c>
      <c r="B420" s="53">
        <f>DATA!D426</f>
        <v>36.18</v>
      </c>
      <c r="C420" s="53">
        <f>DATA!E426</f>
        <v>36.22</v>
      </c>
      <c r="D420" s="53">
        <f>DATA!F426</f>
        <v>35.45</v>
      </c>
      <c r="E420" s="53">
        <f>DATA!G426</f>
        <v>35.47</v>
      </c>
      <c r="F420" s="55">
        <f>DATA!H426</f>
        <v>20718800</v>
      </c>
      <c r="G420" s="19">
        <f t="shared" si="67"/>
        <v>35.79746110529902</v>
      </c>
      <c r="H420" s="19">
        <f t="shared" si="68"/>
        <v>1</v>
      </c>
      <c r="I420" s="18">
        <f t="shared" si="72"/>
        <v>35.79746110529902</v>
      </c>
      <c r="J420" s="18"/>
      <c r="K420" s="19">
        <f t="shared" si="69"/>
        <v>35.814632055141246</v>
      </c>
      <c r="L420" s="19">
        <f t="shared" si="70"/>
        <v>1</v>
      </c>
      <c r="M420" s="18">
        <f t="shared" si="73"/>
        <v>35.814632055141246</v>
      </c>
      <c r="N420" s="85">
        <f t="shared" si="74"/>
        <v>36981</v>
      </c>
      <c r="O420" s="20">
        <f t="shared" si="75"/>
        <v>-0.01717094984222456</v>
      </c>
      <c r="Y420" s="31">
        <f t="shared" si="71"/>
        <v>418</v>
      </c>
      <c r="AD420" s="89">
        <f>AVERAGE(INDEX($E$3:$E$1000,$Y420-DATA!$I$1+1):$E420)</f>
        <v>35.791333333333334</v>
      </c>
      <c r="AE420" s="89">
        <f>STDEVP(INDEX($E$3:$E$1000,$Y420-DATA!$I$1+1):$E420)</f>
        <v>0.27207515301636975</v>
      </c>
      <c r="AF420" s="89">
        <f>AD420-MACD!$AB$5*AE420</f>
        <v>35.24718302730059</v>
      </c>
      <c r="AG420" s="89">
        <f>AD420+MACD!$AB$5*AE420</f>
        <v>36.335483639366075</v>
      </c>
    </row>
    <row r="421" spans="1:33" ht="12.75">
      <c r="A421" s="16">
        <f>DATA!C427</f>
        <v>36984</v>
      </c>
      <c r="B421" s="53">
        <f>DATA!D427</f>
        <v>35.52</v>
      </c>
      <c r="C421" s="53">
        <f>DATA!E427</f>
        <v>35.53</v>
      </c>
      <c r="D421" s="53">
        <f>DATA!F427</f>
        <v>35.02</v>
      </c>
      <c r="E421" s="53">
        <f>DATA!G427</f>
        <v>35.24</v>
      </c>
      <c r="F421" s="55">
        <f>DATA!H427</f>
        <v>20584500</v>
      </c>
      <c r="G421" s="19">
        <f t="shared" si="67"/>
        <v>35.74436957146102</v>
      </c>
      <c r="H421" s="19">
        <f t="shared" si="68"/>
        <v>1</v>
      </c>
      <c r="I421" s="18">
        <f t="shared" si="72"/>
        <v>35.74436957146102</v>
      </c>
      <c r="J421" s="18"/>
      <c r="K421" s="19">
        <f t="shared" si="69"/>
        <v>35.79209746474355</v>
      </c>
      <c r="L421" s="19">
        <f t="shared" si="70"/>
        <v>1</v>
      </c>
      <c r="M421" s="18">
        <f t="shared" si="73"/>
        <v>35.79209746474355</v>
      </c>
      <c r="N421" s="85">
        <f t="shared" si="74"/>
        <v>36984</v>
      </c>
      <c r="O421" s="20">
        <f t="shared" si="75"/>
        <v>-0.047727893282527134</v>
      </c>
      <c r="Y421" s="31">
        <f t="shared" si="71"/>
        <v>419</v>
      </c>
      <c r="AD421" s="89">
        <f>AVERAGE(INDEX($E$3:$E$1000,$Y421-DATA!$I$1+1):$E421)</f>
        <v>35.75266666666666</v>
      </c>
      <c r="AE421" s="89">
        <f>STDEVP(INDEX($E$3:$E$1000,$Y421-DATA!$I$1+1):$E421)</f>
        <v>0.3045316987701111</v>
      </c>
      <c r="AF421" s="89">
        <f>AD421-MACD!$AB$5*AE421</f>
        <v>35.14360326912644</v>
      </c>
      <c r="AG421" s="89">
        <f>AD421+MACD!$AB$5*AE421</f>
        <v>36.36173006420689</v>
      </c>
    </row>
    <row r="422" spans="1:33" ht="12.75">
      <c r="A422" s="16">
        <f>DATA!C428</f>
        <v>36985</v>
      </c>
      <c r="B422" s="53">
        <f>DATA!D428</f>
        <v>35.22</v>
      </c>
      <c r="C422" s="53">
        <f>DATA!E428</f>
        <v>35.5</v>
      </c>
      <c r="D422" s="53">
        <f>DATA!F428</f>
        <v>35.17</v>
      </c>
      <c r="E422" s="53">
        <f>DATA!G428</f>
        <v>35.5</v>
      </c>
      <c r="F422" s="55">
        <f>DATA!H428</f>
        <v>15926500</v>
      </c>
      <c r="G422" s="19">
        <f t="shared" si="67"/>
        <v>35.72109627894093</v>
      </c>
      <c r="H422" s="19">
        <f t="shared" si="68"/>
        <v>1</v>
      </c>
      <c r="I422" s="18">
        <f t="shared" si="72"/>
        <v>35.72109627894093</v>
      </c>
      <c r="J422" s="18"/>
      <c r="K422" s="19">
        <f t="shared" si="69"/>
        <v>35.780642662204585</v>
      </c>
      <c r="L422" s="19">
        <f t="shared" si="70"/>
        <v>1</v>
      </c>
      <c r="M422" s="18">
        <f t="shared" si="73"/>
        <v>35.780642662204585</v>
      </c>
      <c r="N422" s="85">
        <f t="shared" si="74"/>
        <v>36985</v>
      </c>
      <c r="O422" s="20">
        <f t="shared" si="75"/>
        <v>-0.05954638326365824</v>
      </c>
      <c r="Y422" s="31">
        <f t="shared" si="71"/>
        <v>420</v>
      </c>
      <c r="AD422" s="89">
        <f>AVERAGE(INDEX($E$3:$E$1000,$Y422-DATA!$I$1+1):$E422)</f>
        <v>35.70466666666666</v>
      </c>
      <c r="AE422" s="89">
        <f>STDEVP(INDEX($E$3:$E$1000,$Y422-DATA!$I$1+1):$E422)</f>
        <v>0.28307517650944597</v>
      </c>
      <c r="AF422" s="89">
        <f>AD422-MACD!$AB$5*AE422</f>
        <v>35.13851631364777</v>
      </c>
      <c r="AG422" s="89">
        <f>AD422+MACD!$AB$5*AE422</f>
        <v>36.27081701968555</v>
      </c>
    </row>
    <row r="423" spans="1:33" ht="12.75">
      <c r="A423" s="16">
        <f>DATA!C429</f>
        <v>36986</v>
      </c>
      <c r="B423" s="53">
        <f>DATA!D429</f>
        <v>35.58</v>
      </c>
      <c r="C423" s="53">
        <f>DATA!E429</f>
        <v>35.73</v>
      </c>
      <c r="D423" s="53">
        <f>DATA!F429</f>
        <v>35.44</v>
      </c>
      <c r="E423" s="53">
        <f>DATA!G429</f>
        <v>35.5</v>
      </c>
      <c r="F423" s="55">
        <f>DATA!H429</f>
        <v>13934200</v>
      </c>
      <c r="G423" s="19">
        <f t="shared" si="67"/>
        <v>35.70003949047036</v>
      </c>
      <c r="H423" s="19">
        <f t="shared" si="68"/>
        <v>1</v>
      </c>
      <c r="I423" s="18">
        <f t="shared" si="72"/>
        <v>35.70003949047036</v>
      </c>
      <c r="J423" s="18"/>
      <c r="K423" s="19">
        <f t="shared" si="69"/>
        <v>35.76963706760833</v>
      </c>
      <c r="L423" s="19">
        <f t="shared" si="70"/>
        <v>1</v>
      </c>
      <c r="M423" s="18">
        <f t="shared" si="73"/>
        <v>35.76963706760833</v>
      </c>
      <c r="N423" s="85">
        <f t="shared" si="74"/>
        <v>36986</v>
      </c>
      <c r="O423" s="20">
        <f t="shared" si="75"/>
        <v>-0.06959757713796932</v>
      </c>
      <c r="Y423" s="31">
        <f t="shared" si="71"/>
        <v>421</v>
      </c>
      <c r="AD423" s="89">
        <f>AVERAGE(INDEX($E$3:$E$1000,$Y423-DATA!$I$1+1):$E423)</f>
        <v>35.67133333333333</v>
      </c>
      <c r="AE423" s="89">
        <f>STDEVP(INDEX($E$3:$E$1000,$Y423-DATA!$I$1+1):$E423)</f>
        <v>0.27567775068465666</v>
      </c>
      <c r="AF423" s="89">
        <f>AD423-MACD!$AB$5*AE423</f>
        <v>35.119977831964015</v>
      </c>
      <c r="AG423" s="89">
        <f>AD423+MACD!$AB$5*AE423</f>
        <v>36.222688834702645</v>
      </c>
    </row>
    <row r="424" spans="1:33" ht="12.75">
      <c r="A424" s="16">
        <f>DATA!C430</f>
        <v>36987</v>
      </c>
      <c r="B424" s="53">
        <f>DATA!D430</f>
        <v>35.58</v>
      </c>
      <c r="C424" s="53">
        <f>DATA!E430</f>
        <v>35.85</v>
      </c>
      <c r="D424" s="53">
        <f>DATA!F430</f>
        <v>35.51</v>
      </c>
      <c r="E424" s="53">
        <f>DATA!G430</f>
        <v>35.78</v>
      </c>
      <c r="F424" s="55">
        <f>DATA!H430</f>
        <v>14381100</v>
      </c>
      <c r="G424" s="19">
        <f t="shared" si="67"/>
        <v>35.70765477709223</v>
      </c>
      <c r="H424" s="19">
        <f t="shared" si="68"/>
        <v>1</v>
      </c>
      <c r="I424" s="18">
        <f t="shared" si="72"/>
        <v>35.70765477709223</v>
      </c>
      <c r="J424" s="18"/>
      <c r="K424" s="19">
        <f t="shared" si="69"/>
        <v>35.77004345711388</v>
      </c>
      <c r="L424" s="19">
        <f t="shared" si="70"/>
        <v>1</v>
      </c>
      <c r="M424" s="18">
        <f t="shared" si="73"/>
        <v>35.77004345711388</v>
      </c>
      <c r="N424" s="85">
        <f t="shared" si="74"/>
        <v>36987</v>
      </c>
      <c r="O424" s="20">
        <f t="shared" si="75"/>
        <v>-0.06238868002164821</v>
      </c>
      <c r="Y424" s="31">
        <f t="shared" si="71"/>
        <v>422</v>
      </c>
      <c r="AD424" s="89">
        <f>AVERAGE(INDEX($E$3:$E$1000,$Y424-DATA!$I$1+1):$E424)</f>
        <v>35.68266666666667</v>
      </c>
      <c r="AE424" s="89">
        <f>STDEVP(INDEX($E$3:$E$1000,$Y424-DATA!$I$1+1):$E424)</f>
        <v>0.27641675459713133</v>
      </c>
      <c r="AF424" s="89">
        <f>AD424-MACD!$AB$5*AE424</f>
        <v>35.129833157472405</v>
      </c>
      <c r="AG424" s="89">
        <f>AD424+MACD!$AB$5*AE424</f>
        <v>36.235500175860935</v>
      </c>
    </row>
    <row r="425" spans="1:33" ht="12.75">
      <c r="A425" s="16">
        <f>DATA!C431</f>
        <v>36988</v>
      </c>
      <c r="B425" s="53">
        <f>DATA!D431</f>
        <v>35.7</v>
      </c>
      <c r="C425" s="53">
        <f>DATA!E431</f>
        <v>35.96</v>
      </c>
      <c r="D425" s="53">
        <f>DATA!F431</f>
        <v>35.67</v>
      </c>
      <c r="E425" s="53">
        <f>DATA!G431</f>
        <v>35.74</v>
      </c>
      <c r="F425" s="55">
        <f>DATA!H431</f>
        <v>17180300</v>
      </c>
      <c r="G425" s="19">
        <f t="shared" si="67"/>
        <v>35.71073527451202</v>
      </c>
      <c r="H425" s="19">
        <f t="shared" si="68"/>
        <v>1</v>
      </c>
      <c r="I425" s="18">
        <f t="shared" si="72"/>
        <v>35.71073527451202</v>
      </c>
      <c r="J425" s="18"/>
      <c r="K425" s="19">
        <f t="shared" si="69"/>
        <v>35.768865282325095</v>
      </c>
      <c r="L425" s="19">
        <f t="shared" si="70"/>
        <v>1</v>
      </c>
      <c r="M425" s="18">
        <f t="shared" si="73"/>
        <v>35.768865282325095</v>
      </c>
      <c r="N425" s="85">
        <f t="shared" si="74"/>
        <v>36988</v>
      </c>
      <c r="O425" s="20">
        <f t="shared" si="75"/>
        <v>-0.058130007813076645</v>
      </c>
      <c r="Y425" s="31">
        <f t="shared" si="71"/>
        <v>423</v>
      </c>
      <c r="AD425" s="89">
        <f>AVERAGE(INDEX($E$3:$E$1000,$Y425-DATA!$I$1+1):$E425)</f>
        <v>35.70733333333333</v>
      </c>
      <c r="AE425" s="89">
        <f>STDEVP(INDEX($E$3:$E$1000,$Y425-DATA!$I$1+1):$E425)</f>
        <v>0.2636276835910565</v>
      </c>
      <c r="AF425" s="89">
        <f>AD425-MACD!$AB$5*AE425</f>
        <v>35.18007796615122</v>
      </c>
      <c r="AG425" s="89">
        <f>AD425+MACD!$AB$5*AE425</f>
        <v>36.234588700515445</v>
      </c>
    </row>
    <row r="426" spans="1:33" ht="12.75">
      <c r="A426" s="16">
        <f>DATA!C432</f>
        <v>36991</v>
      </c>
      <c r="B426" s="53">
        <f>DATA!D432</f>
        <v>35.76</v>
      </c>
      <c r="C426" s="53">
        <f>DATA!E432</f>
        <v>35.94</v>
      </c>
      <c r="D426" s="53">
        <f>DATA!F432</f>
        <v>35.72</v>
      </c>
      <c r="E426" s="53">
        <f>DATA!G432</f>
        <v>35.82</v>
      </c>
      <c r="F426" s="55">
        <f>DATA!H432</f>
        <v>11558000</v>
      </c>
      <c r="G426" s="19">
        <f t="shared" si="67"/>
        <v>35.72114143884421</v>
      </c>
      <c r="H426" s="19">
        <f t="shared" si="68"/>
        <v>1</v>
      </c>
      <c r="I426" s="18">
        <f t="shared" si="72"/>
        <v>35.72114143884421</v>
      </c>
      <c r="J426" s="18"/>
      <c r="K426" s="19">
        <f t="shared" si="69"/>
        <v>35.77087056537117</v>
      </c>
      <c r="L426" s="19">
        <f t="shared" si="70"/>
        <v>1</v>
      </c>
      <c r="M426" s="18">
        <f t="shared" si="73"/>
        <v>35.77087056537117</v>
      </c>
      <c r="N426" s="85">
        <f t="shared" si="74"/>
        <v>36991</v>
      </c>
      <c r="O426" s="20">
        <f t="shared" si="75"/>
        <v>-0.049729126526962375</v>
      </c>
      <c r="Y426" s="31">
        <f t="shared" si="71"/>
        <v>424</v>
      </c>
      <c r="AD426" s="89">
        <f>AVERAGE(INDEX($E$3:$E$1000,$Y426-DATA!$I$1+1):$E426)</f>
        <v>35.70333333333334</v>
      </c>
      <c r="AE426" s="89">
        <f>STDEVP(INDEX($E$3:$E$1000,$Y426-DATA!$I$1+1):$E426)</f>
        <v>0.2614234538480974</v>
      </c>
      <c r="AF426" s="89">
        <f>AD426-MACD!$AB$5*AE426</f>
        <v>35.18048642563715</v>
      </c>
      <c r="AG426" s="89">
        <f>AD426+MACD!$AB$5*AE426</f>
        <v>36.22618024102953</v>
      </c>
    </row>
    <row r="427" spans="1:33" ht="12.75">
      <c r="A427" s="16">
        <f>DATA!C433</f>
        <v>36992</v>
      </c>
      <c r="B427" s="53">
        <f>DATA!D433</f>
        <v>35.67</v>
      </c>
      <c r="C427" s="53">
        <f>DATA!E433</f>
        <v>36.3</v>
      </c>
      <c r="D427" s="53">
        <f>DATA!F433</f>
        <v>35.46</v>
      </c>
      <c r="E427" s="53">
        <f>DATA!G433</f>
        <v>36.09</v>
      </c>
      <c r="F427" s="55">
        <f>DATA!H433</f>
        <v>19463700</v>
      </c>
      <c r="G427" s="19">
        <f t="shared" si="67"/>
        <v>35.75627082562095</v>
      </c>
      <c r="H427" s="19">
        <f t="shared" si="68"/>
        <v>1</v>
      </c>
      <c r="I427" s="18">
        <f t="shared" si="72"/>
        <v>35.75627082562095</v>
      </c>
      <c r="J427" s="18"/>
      <c r="K427" s="19">
        <f t="shared" si="69"/>
        <v>35.78338544516053</v>
      </c>
      <c r="L427" s="19">
        <f t="shared" si="70"/>
        <v>1</v>
      </c>
      <c r="M427" s="18">
        <f t="shared" si="73"/>
        <v>35.78338544516053</v>
      </c>
      <c r="N427" s="85">
        <f t="shared" si="74"/>
        <v>36992</v>
      </c>
      <c r="O427" s="20">
        <f t="shared" si="75"/>
        <v>-0.027114619539581497</v>
      </c>
      <c r="Y427" s="31">
        <f t="shared" si="71"/>
        <v>425</v>
      </c>
      <c r="AD427" s="89">
        <f>AVERAGE(INDEX($E$3:$E$1000,$Y427-DATA!$I$1+1):$E427)</f>
        <v>35.708666666666666</v>
      </c>
      <c r="AE427" s="89">
        <f>STDEVP(INDEX($E$3:$E$1000,$Y427-DATA!$I$1+1):$E427)</f>
        <v>0.2683496889426905</v>
      </c>
      <c r="AF427" s="89">
        <f>AD427-MACD!$AB$5*AE427</f>
        <v>35.17196728878128</v>
      </c>
      <c r="AG427" s="89">
        <f>AD427+MACD!$AB$5*AE427</f>
        <v>36.24536604455205</v>
      </c>
    </row>
    <row r="428" spans="1:33" ht="12.75">
      <c r="A428" s="16">
        <f>DATA!C434</f>
        <v>36993</v>
      </c>
      <c r="B428" s="53">
        <f>DATA!D434</f>
        <v>36.05</v>
      </c>
      <c r="C428" s="53">
        <f>DATA!E434</f>
        <v>36.22</v>
      </c>
      <c r="D428" s="53">
        <f>DATA!F434</f>
        <v>35.54</v>
      </c>
      <c r="E428" s="53">
        <f>DATA!G434</f>
        <v>35.64</v>
      </c>
      <c r="F428" s="55">
        <f>DATA!H434</f>
        <v>20304400</v>
      </c>
      <c r="G428" s="19">
        <f t="shared" si="67"/>
        <v>35.74519741365705</v>
      </c>
      <c r="H428" s="19">
        <f t="shared" si="68"/>
        <v>1</v>
      </c>
      <c r="I428" s="18">
        <f t="shared" si="72"/>
        <v>35.74519741365705</v>
      </c>
      <c r="J428" s="18"/>
      <c r="K428" s="19">
        <f t="shared" si="69"/>
        <v>35.77776248652679</v>
      </c>
      <c r="L428" s="19">
        <f t="shared" si="70"/>
        <v>1</v>
      </c>
      <c r="M428" s="18">
        <f t="shared" si="73"/>
        <v>35.77776248652679</v>
      </c>
      <c r="N428" s="85">
        <f t="shared" si="74"/>
        <v>36993</v>
      </c>
      <c r="O428" s="20">
        <f t="shared" si="75"/>
        <v>-0.032565072869736866</v>
      </c>
      <c r="Y428" s="31">
        <f t="shared" si="71"/>
        <v>426</v>
      </c>
      <c r="AD428" s="89">
        <f>AVERAGE(INDEX($E$3:$E$1000,$Y428-DATA!$I$1+1):$E428)</f>
        <v>35.717999999999996</v>
      </c>
      <c r="AE428" s="89">
        <f>STDEVP(INDEX($E$3:$E$1000,$Y428-DATA!$I$1+1):$E428)</f>
        <v>0.2633172990899443</v>
      </c>
      <c r="AF428" s="89">
        <f>AD428-MACD!$AB$5*AE428</f>
        <v>35.19136540182011</v>
      </c>
      <c r="AG428" s="89">
        <f>AD428+MACD!$AB$5*AE428</f>
        <v>36.244634598179886</v>
      </c>
    </row>
    <row r="429" spans="1:33" ht="12.75">
      <c r="A429" s="16">
        <f>DATA!C435</f>
        <v>36994</v>
      </c>
      <c r="B429" s="53">
        <f>DATA!D435</f>
        <v>35.73</v>
      </c>
      <c r="C429" s="53">
        <f>DATA!E435</f>
        <v>36.18</v>
      </c>
      <c r="D429" s="53">
        <f>DATA!F435</f>
        <v>35.4</v>
      </c>
      <c r="E429" s="53">
        <f>DATA!G435</f>
        <v>35.5</v>
      </c>
      <c r="F429" s="55">
        <f>DATA!H435</f>
        <v>25111400</v>
      </c>
      <c r="G429" s="19">
        <f t="shared" si="67"/>
        <v>35.72184527902305</v>
      </c>
      <c r="H429" s="19">
        <f t="shared" si="68"/>
        <v>1</v>
      </c>
      <c r="I429" s="18">
        <f t="shared" si="72"/>
        <v>35.72184527902305</v>
      </c>
      <c r="J429" s="18"/>
      <c r="K429" s="19">
        <f t="shared" si="69"/>
        <v>35.766869839996325</v>
      </c>
      <c r="L429" s="19">
        <f t="shared" si="70"/>
        <v>1</v>
      </c>
      <c r="M429" s="18">
        <f t="shared" si="73"/>
        <v>35.766869839996325</v>
      </c>
      <c r="N429" s="85">
        <f t="shared" si="74"/>
        <v>36994</v>
      </c>
      <c r="O429" s="20">
        <f t="shared" si="75"/>
        <v>-0.045024560973274674</v>
      </c>
      <c r="Y429" s="31">
        <f t="shared" si="71"/>
        <v>427</v>
      </c>
      <c r="AD429" s="89">
        <f>AVERAGE(INDEX($E$3:$E$1000,$Y429-DATA!$I$1+1):$E429)</f>
        <v>35.717999999999996</v>
      </c>
      <c r="AE429" s="89">
        <f>STDEVP(INDEX($E$3:$E$1000,$Y429-DATA!$I$1+1):$E429)</f>
        <v>0.2633172990899443</v>
      </c>
      <c r="AF429" s="89">
        <f>AD429-MACD!$AB$5*AE429</f>
        <v>35.19136540182011</v>
      </c>
      <c r="AG429" s="89">
        <f>AD429+MACD!$AB$5*AE429</f>
        <v>36.244634598179886</v>
      </c>
    </row>
    <row r="430" spans="1:33" ht="12.75">
      <c r="A430" s="16">
        <f>DATA!C436</f>
        <v>36995</v>
      </c>
      <c r="B430" s="53">
        <f>DATA!D436</f>
        <v>35.82</v>
      </c>
      <c r="C430" s="53">
        <f>DATA!E436</f>
        <v>36.49</v>
      </c>
      <c r="D430" s="53">
        <f>DATA!F436</f>
        <v>35.75</v>
      </c>
      <c r="E430" s="53">
        <f>DATA!G436</f>
        <v>35.75</v>
      </c>
      <c r="F430" s="55">
        <f>DATA!H436</f>
        <v>41834600</v>
      </c>
      <c r="G430" s="19">
        <f t="shared" si="67"/>
        <v>35.724526681020855</v>
      </c>
      <c r="H430" s="19">
        <f t="shared" si="68"/>
        <v>1</v>
      </c>
      <c r="I430" s="18">
        <f t="shared" si="72"/>
        <v>35.724526681020855</v>
      </c>
      <c r="J430" s="18"/>
      <c r="K430" s="19">
        <f t="shared" si="69"/>
        <v>35.76620827764353</v>
      </c>
      <c r="L430" s="19">
        <f t="shared" si="70"/>
        <v>1</v>
      </c>
      <c r="M430" s="18">
        <f t="shared" si="73"/>
        <v>35.76620827764353</v>
      </c>
      <c r="N430" s="85">
        <f t="shared" si="74"/>
        <v>36995</v>
      </c>
      <c r="O430" s="20">
        <f t="shared" si="75"/>
        <v>-0.04168159662267357</v>
      </c>
      <c r="Y430" s="31">
        <f t="shared" si="71"/>
        <v>428</v>
      </c>
      <c r="AD430" s="89">
        <f>AVERAGE(INDEX($E$3:$E$1000,$Y430-DATA!$I$1+1):$E430)</f>
        <v>35.71933333333333</v>
      </c>
      <c r="AE430" s="89">
        <f>STDEVP(INDEX($E$3:$E$1000,$Y430-DATA!$I$1+1):$E430)</f>
        <v>0.2634253003975596</v>
      </c>
      <c r="AF430" s="89">
        <f>AD430-MACD!$AB$5*AE430</f>
        <v>35.19248273253821</v>
      </c>
      <c r="AG430" s="89">
        <f>AD430+MACD!$AB$5*AE430</f>
        <v>36.24618393412845</v>
      </c>
    </row>
    <row r="431" spans="1:33" ht="12.75">
      <c r="A431" s="16">
        <f>DATA!C437</f>
        <v>36998</v>
      </c>
      <c r="B431" s="53">
        <f>DATA!D437</f>
        <v>35.75</v>
      </c>
      <c r="C431" s="53">
        <f>DATA!E437</f>
        <v>36.38</v>
      </c>
      <c r="D431" s="53">
        <f>DATA!F437</f>
        <v>35.75</v>
      </c>
      <c r="E431" s="53">
        <f>DATA!G437</f>
        <v>36</v>
      </c>
      <c r="F431" s="55">
        <f>DATA!H437</f>
        <v>27441600</v>
      </c>
      <c r="G431" s="19">
        <f t="shared" si="67"/>
        <v>35.75076223520935</v>
      </c>
      <c r="H431" s="19">
        <f t="shared" si="68"/>
        <v>1</v>
      </c>
      <c r="I431" s="18">
        <f t="shared" si="72"/>
        <v>35.75076223520935</v>
      </c>
      <c r="J431" s="18"/>
      <c r="K431" s="19">
        <f t="shared" si="69"/>
        <v>35.77537658048104</v>
      </c>
      <c r="L431" s="19">
        <f t="shared" si="70"/>
        <v>1</v>
      </c>
      <c r="M431" s="18">
        <f t="shared" si="73"/>
        <v>35.77537658048104</v>
      </c>
      <c r="N431" s="85">
        <f t="shared" si="74"/>
        <v>36998</v>
      </c>
      <c r="O431" s="20">
        <f t="shared" si="75"/>
        <v>-0.02461434527168649</v>
      </c>
      <c r="Y431" s="31">
        <f t="shared" si="71"/>
        <v>429</v>
      </c>
      <c r="AD431" s="89">
        <f>AVERAGE(INDEX($E$3:$E$1000,$Y431-DATA!$I$1+1):$E431)</f>
        <v>35.72133333333333</v>
      </c>
      <c r="AE431" s="89">
        <f>STDEVP(INDEX($E$3:$E$1000,$Y431-DATA!$I$1+1):$E431)</f>
        <v>0.26542711910388855</v>
      </c>
      <c r="AF431" s="89">
        <f>AD431-MACD!$AB$5*AE431</f>
        <v>35.190479095125546</v>
      </c>
      <c r="AG431" s="89">
        <f>AD431+MACD!$AB$5*AE431</f>
        <v>36.25218757154111</v>
      </c>
    </row>
    <row r="432" spans="1:33" ht="12.75">
      <c r="A432" s="16">
        <f>DATA!C438</f>
        <v>36999</v>
      </c>
      <c r="B432" s="53">
        <f>DATA!D438</f>
        <v>36.25</v>
      </c>
      <c r="C432" s="53">
        <f>DATA!E438</f>
        <v>36.32</v>
      </c>
      <c r="D432" s="53">
        <f>DATA!F438</f>
        <v>35.9</v>
      </c>
      <c r="E432" s="53">
        <f>DATA!G438</f>
        <v>36</v>
      </c>
      <c r="F432" s="55">
        <f>DATA!H438</f>
        <v>20234200</v>
      </c>
      <c r="G432" s="19">
        <f t="shared" si="67"/>
        <v>35.77449916518942</v>
      </c>
      <c r="H432" s="19">
        <f t="shared" si="68"/>
        <v>1</v>
      </c>
      <c r="I432" s="18">
        <f t="shared" si="72"/>
        <v>35.77449916518942</v>
      </c>
      <c r="J432" s="18"/>
      <c r="K432" s="19">
        <f t="shared" si="69"/>
        <v>35.7841853420308</v>
      </c>
      <c r="L432" s="19">
        <f t="shared" si="70"/>
        <v>1</v>
      </c>
      <c r="M432" s="18">
        <f t="shared" si="73"/>
        <v>35.7841853420308</v>
      </c>
      <c r="N432" s="85">
        <f t="shared" si="74"/>
        <v>36999</v>
      </c>
      <c r="O432" s="20">
        <f t="shared" si="75"/>
        <v>-0.009686176841384508</v>
      </c>
      <c r="Y432" s="31">
        <f t="shared" si="71"/>
        <v>430</v>
      </c>
      <c r="AD432" s="89">
        <f>AVERAGE(INDEX($E$3:$E$1000,$Y432-DATA!$I$1+1):$E432)</f>
        <v>35.75266666666666</v>
      </c>
      <c r="AE432" s="89">
        <f>STDEVP(INDEX($E$3:$E$1000,$Y432-DATA!$I$1+1):$E432)</f>
        <v>0.26871215495860445</v>
      </c>
      <c r="AF432" s="89">
        <f>AD432-MACD!$AB$5*AE432</f>
        <v>35.21524235674946</v>
      </c>
      <c r="AG432" s="89">
        <f>AD432+MACD!$AB$5*AE432</f>
        <v>36.29009097658387</v>
      </c>
    </row>
    <row r="433" spans="1:33" ht="12.75">
      <c r="A433" s="16">
        <f>DATA!C439</f>
        <v>37000</v>
      </c>
      <c r="B433" s="53">
        <f>DATA!D439</f>
        <v>35.85</v>
      </c>
      <c r="C433" s="53">
        <f>DATA!E439</f>
        <v>36.01</v>
      </c>
      <c r="D433" s="53">
        <f>DATA!F439</f>
        <v>35.35</v>
      </c>
      <c r="E433" s="53">
        <f>DATA!G439</f>
        <v>35.52</v>
      </c>
      <c r="F433" s="55">
        <f>DATA!H439</f>
        <v>23659100</v>
      </c>
      <c r="G433" s="19">
        <f t="shared" si="67"/>
        <v>35.75026114945709</v>
      </c>
      <c r="H433" s="19">
        <f t="shared" si="68"/>
        <v>1</v>
      </c>
      <c r="I433" s="18">
        <f t="shared" si="72"/>
        <v>35.75026114945709</v>
      </c>
      <c r="J433" s="18"/>
      <c r="K433" s="19">
        <f t="shared" si="69"/>
        <v>35.7738251325394</v>
      </c>
      <c r="L433" s="19">
        <f t="shared" si="70"/>
        <v>1</v>
      </c>
      <c r="M433" s="18">
        <f t="shared" si="73"/>
        <v>35.7738251325394</v>
      </c>
      <c r="N433" s="85">
        <f t="shared" si="74"/>
        <v>37000</v>
      </c>
      <c r="O433" s="20">
        <f t="shared" si="75"/>
        <v>-0.02356398308231178</v>
      </c>
      <c r="Y433" s="31">
        <f t="shared" si="71"/>
        <v>431</v>
      </c>
      <c r="AD433" s="89">
        <f>AVERAGE(INDEX($E$3:$E$1000,$Y433-DATA!$I$1+1):$E433)</f>
        <v>35.70733333333333</v>
      </c>
      <c r="AE433" s="89">
        <f>STDEVP(INDEX($E$3:$E$1000,$Y433-DATA!$I$1+1):$E433)</f>
        <v>0.24580389654320398</v>
      </c>
      <c r="AF433" s="89">
        <f>AD433-MACD!$AB$5*AE433</f>
        <v>35.21572554024692</v>
      </c>
      <c r="AG433" s="89">
        <f>AD433+MACD!$AB$5*AE433</f>
        <v>36.19894112641974</v>
      </c>
    </row>
    <row r="434" spans="1:33" ht="12.75">
      <c r="A434" s="16">
        <f>DATA!C440</f>
        <v>37001</v>
      </c>
      <c r="B434" s="53">
        <f>DATA!D440</f>
        <v>35.8</v>
      </c>
      <c r="C434" s="53">
        <f>DATA!E440</f>
        <v>36.13</v>
      </c>
      <c r="D434" s="53">
        <f>DATA!F440</f>
        <v>35.62</v>
      </c>
      <c r="E434" s="53">
        <f>DATA!G440</f>
        <v>36.12</v>
      </c>
      <c r="F434" s="55">
        <f>DATA!H440</f>
        <v>19190600</v>
      </c>
      <c r="G434" s="19">
        <f t="shared" si="67"/>
        <v>35.785474373318316</v>
      </c>
      <c r="H434" s="19">
        <f t="shared" si="68"/>
        <v>1</v>
      </c>
      <c r="I434" s="18">
        <f t="shared" si="72"/>
        <v>35.785474373318316</v>
      </c>
      <c r="J434" s="18"/>
      <c r="K434" s="19">
        <f t="shared" si="69"/>
        <v>35.787400617537855</v>
      </c>
      <c r="L434" s="19">
        <f t="shared" si="70"/>
        <v>1</v>
      </c>
      <c r="M434" s="18">
        <f t="shared" si="73"/>
        <v>35.787400617537855</v>
      </c>
      <c r="N434" s="85">
        <f t="shared" si="74"/>
        <v>37001</v>
      </c>
      <c r="O434" s="20">
        <f t="shared" si="75"/>
        <v>-0.0019262442195397966</v>
      </c>
      <c r="Y434" s="31">
        <f t="shared" si="71"/>
        <v>432</v>
      </c>
      <c r="AD434" s="89">
        <f>AVERAGE(INDEX($E$3:$E$1000,$Y434-DATA!$I$1+1):$E434)</f>
        <v>35.71133333333333</v>
      </c>
      <c r="AE434" s="89">
        <f>STDEVP(INDEX($E$3:$E$1000,$Y434-DATA!$I$1+1):$E434)</f>
        <v>0.2519223866376058</v>
      </c>
      <c r="AF434" s="89">
        <f>AD434-MACD!$AB$5*AE434</f>
        <v>35.20748856005812</v>
      </c>
      <c r="AG434" s="89">
        <f>AD434+MACD!$AB$5*AE434</f>
        <v>36.21517810660854</v>
      </c>
    </row>
    <row r="435" spans="1:33" ht="12.75">
      <c r="A435" s="16">
        <f>DATA!C441</f>
        <v>37002</v>
      </c>
      <c r="B435" s="53">
        <f>DATA!D441</f>
        <v>36</v>
      </c>
      <c r="C435" s="53">
        <f>DATA!E441</f>
        <v>36.31</v>
      </c>
      <c r="D435" s="53">
        <f>DATA!F441</f>
        <v>35.68</v>
      </c>
      <c r="E435" s="53">
        <f>DATA!G441</f>
        <v>36.1</v>
      </c>
      <c r="F435" s="55">
        <f>DATA!H441</f>
        <v>19826000</v>
      </c>
      <c r="G435" s="19">
        <f t="shared" si="67"/>
        <v>35.81542919490705</v>
      </c>
      <c r="H435" s="19">
        <f t="shared" si="68"/>
        <v>1</v>
      </c>
      <c r="I435" s="18">
        <f t="shared" si="72"/>
        <v>35.81542919490705</v>
      </c>
      <c r="J435" s="18"/>
      <c r="K435" s="19">
        <f t="shared" si="69"/>
        <v>35.7996594168501</v>
      </c>
      <c r="L435" s="19">
        <f t="shared" si="70"/>
        <v>1</v>
      </c>
      <c r="M435" s="18">
        <f t="shared" si="73"/>
        <v>35.7996594168501</v>
      </c>
      <c r="N435" s="85">
        <f t="shared" si="74"/>
        <v>37002</v>
      </c>
      <c r="O435" s="20">
        <f t="shared" si="75"/>
        <v>0.015769778056949235</v>
      </c>
      <c r="Y435" s="31">
        <f t="shared" si="71"/>
        <v>433</v>
      </c>
      <c r="AD435" s="89">
        <f>AVERAGE(INDEX($E$3:$E$1000,$Y435-DATA!$I$1+1):$E435)</f>
        <v>35.75333333333333</v>
      </c>
      <c r="AE435" s="89">
        <f>STDEVP(INDEX($E$3:$E$1000,$Y435-DATA!$I$1+1):$E435)</f>
        <v>0.2605549632783693</v>
      </c>
      <c r="AF435" s="89">
        <f>AD435-MACD!$AB$5*AE435</f>
        <v>35.23222340677659</v>
      </c>
      <c r="AG435" s="89">
        <f>AD435+MACD!$AB$5*AE435</f>
        <v>36.27444325989007</v>
      </c>
    </row>
    <row r="436" spans="1:33" ht="12.75">
      <c r="A436" s="16">
        <f>DATA!C442</f>
        <v>37005</v>
      </c>
      <c r="B436" s="53">
        <f>DATA!D442</f>
        <v>36.35</v>
      </c>
      <c r="C436" s="53">
        <f>DATA!E442</f>
        <v>36.47</v>
      </c>
      <c r="D436" s="53">
        <f>DATA!F442</f>
        <v>36.15</v>
      </c>
      <c r="E436" s="53">
        <f>DATA!G442</f>
        <v>36.38</v>
      </c>
      <c r="F436" s="55">
        <f>DATA!H442</f>
        <v>16665900</v>
      </c>
      <c r="G436" s="19">
        <f t="shared" si="67"/>
        <v>35.86919784301114</v>
      </c>
      <c r="H436" s="19">
        <f t="shared" si="68"/>
        <v>1</v>
      </c>
      <c r="I436" s="18">
        <f t="shared" si="72"/>
        <v>35.86919784301114</v>
      </c>
      <c r="J436" s="18"/>
      <c r="K436" s="19">
        <f t="shared" si="69"/>
        <v>35.82241787109127</v>
      </c>
      <c r="L436" s="19">
        <f t="shared" si="70"/>
        <v>1</v>
      </c>
      <c r="M436" s="18">
        <f t="shared" si="73"/>
        <v>35.82241787109127</v>
      </c>
      <c r="N436" s="85">
        <f t="shared" si="74"/>
        <v>37005</v>
      </c>
      <c r="O436" s="20">
        <f t="shared" si="75"/>
        <v>0.04677997191987515</v>
      </c>
      <c r="Y436" s="31">
        <f t="shared" si="71"/>
        <v>434</v>
      </c>
      <c r="AD436" s="89">
        <f>AVERAGE(INDEX($E$3:$E$1000,$Y436-DATA!$I$1+1):$E436)</f>
        <v>35.82933333333334</v>
      </c>
      <c r="AE436" s="89">
        <f>STDEVP(INDEX($E$3:$E$1000,$Y436-DATA!$I$1+1):$E436)</f>
        <v>0.2659440208433134</v>
      </c>
      <c r="AF436" s="89">
        <f>AD436-MACD!$AB$5*AE436</f>
        <v>35.29744529164671</v>
      </c>
      <c r="AG436" s="89">
        <f>AD436+MACD!$AB$5*AE436</f>
        <v>36.361221375019966</v>
      </c>
    </row>
    <row r="437" spans="1:33" ht="12.75">
      <c r="A437" s="16">
        <f>DATA!C443</f>
        <v>37006</v>
      </c>
      <c r="B437" s="53">
        <f>DATA!D443</f>
        <v>36.4</v>
      </c>
      <c r="C437" s="53">
        <f>DATA!E443</f>
        <v>36.6</v>
      </c>
      <c r="D437" s="53">
        <f>DATA!F443</f>
        <v>36.16</v>
      </c>
      <c r="E437" s="53">
        <f>DATA!G443</f>
        <v>36.18</v>
      </c>
      <c r="F437" s="55">
        <f>DATA!H443</f>
        <v>17945700</v>
      </c>
      <c r="G437" s="19">
        <f t="shared" si="67"/>
        <v>35.89879804843866</v>
      </c>
      <c r="H437" s="19">
        <f t="shared" si="68"/>
        <v>1</v>
      </c>
      <c r="I437" s="18">
        <f t="shared" si="72"/>
        <v>35.89879804843866</v>
      </c>
      <c r="J437" s="18"/>
      <c r="K437" s="19">
        <f t="shared" si="69"/>
        <v>35.83644069967592</v>
      </c>
      <c r="L437" s="19">
        <f t="shared" si="70"/>
        <v>1</v>
      </c>
      <c r="M437" s="18">
        <f t="shared" si="73"/>
        <v>35.83644069967592</v>
      </c>
      <c r="N437" s="85">
        <f t="shared" si="74"/>
        <v>37006</v>
      </c>
      <c r="O437" s="20">
        <f t="shared" si="75"/>
        <v>0.06235734876273824</v>
      </c>
      <c r="Y437" s="31">
        <f t="shared" si="71"/>
        <v>435</v>
      </c>
      <c r="AD437" s="89">
        <f>AVERAGE(INDEX($E$3:$E$1000,$Y437-DATA!$I$1+1):$E437)</f>
        <v>35.87466666666667</v>
      </c>
      <c r="AE437" s="89">
        <f>STDEVP(INDEX($E$3:$E$1000,$Y437-DATA!$I$1+1):$E437)</f>
        <v>0.2638905497026592</v>
      </c>
      <c r="AF437" s="89">
        <f>AD437-MACD!$AB$5*AE437</f>
        <v>35.34688556726135</v>
      </c>
      <c r="AG437" s="89">
        <f>AD437+MACD!$AB$5*AE437</f>
        <v>36.40244776607199</v>
      </c>
    </row>
    <row r="438" spans="1:33" ht="12.75">
      <c r="A438" s="16">
        <f>DATA!C444</f>
        <v>37007</v>
      </c>
      <c r="B438" s="53">
        <f>DATA!D444</f>
        <v>36.05</v>
      </c>
      <c r="C438" s="53">
        <f>DATA!E444</f>
        <v>36.49</v>
      </c>
      <c r="D438" s="53">
        <f>DATA!F444</f>
        <v>35.94</v>
      </c>
      <c r="E438" s="53">
        <f>DATA!G444</f>
        <v>36.4</v>
      </c>
      <c r="F438" s="55">
        <f>DATA!H444</f>
        <v>17673400</v>
      </c>
      <c r="G438" s="19">
        <f t="shared" si="67"/>
        <v>35.94653156763498</v>
      </c>
      <c r="H438" s="19">
        <f t="shared" si="68"/>
        <v>1</v>
      </c>
      <c r="I438" s="18">
        <f t="shared" si="72"/>
        <v>35.94653156763498</v>
      </c>
      <c r="J438" s="18"/>
      <c r="K438" s="19">
        <f t="shared" si="69"/>
        <v>35.858541064394515</v>
      </c>
      <c r="L438" s="19">
        <f t="shared" si="70"/>
        <v>1</v>
      </c>
      <c r="M438" s="18">
        <f t="shared" si="73"/>
        <v>35.858541064394515</v>
      </c>
      <c r="N438" s="85">
        <f t="shared" si="74"/>
        <v>37007</v>
      </c>
      <c r="O438" s="20">
        <f t="shared" si="75"/>
        <v>0.0879905032404622</v>
      </c>
      <c r="Y438" s="31">
        <f t="shared" si="71"/>
        <v>436</v>
      </c>
      <c r="AD438" s="89">
        <f>AVERAGE(INDEX($E$3:$E$1000,$Y438-DATA!$I$1+1):$E438)</f>
        <v>35.934666666666665</v>
      </c>
      <c r="AE438" s="89">
        <f>STDEVP(INDEX($E$3:$E$1000,$Y438-DATA!$I$1+1):$E438)</f>
        <v>0.2740040551202039</v>
      </c>
      <c r="AF438" s="89">
        <f>AD438-MACD!$AB$5*AE438</f>
        <v>35.386658556426255</v>
      </c>
      <c r="AG438" s="89">
        <f>AD438+MACD!$AB$5*AE438</f>
        <v>36.482674776907075</v>
      </c>
    </row>
    <row r="439" spans="1:33" ht="12.75">
      <c r="A439" s="16">
        <f>DATA!C445</f>
        <v>37008</v>
      </c>
      <c r="B439" s="53">
        <f>DATA!D445</f>
        <v>36.08</v>
      </c>
      <c r="C439" s="53">
        <f>DATA!E445</f>
        <v>36.44</v>
      </c>
      <c r="D439" s="53">
        <f>DATA!F445</f>
        <v>35.62</v>
      </c>
      <c r="E439" s="53">
        <f>DATA!G445</f>
        <v>35.67</v>
      </c>
      <c r="F439" s="55">
        <f>DATA!H445</f>
        <v>21905700</v>
      </c>
      <c r="G439" s="19">
        <f t="shared" si="67"/>
        <v>35.92019522786022</v>
      </c>
      <c r="H439" s="19">
        <f t="shared" si="68"/>
        <v>1</v>
      </c>
      <c r="I439" s="18">
        <f t="shared" si="72"/>
        <v>35.92019522786022</v>
      </c>
      <c r="J439" s="18"/>
      <c r="K439" s="19">
        <f t="shared" si="69"/>
        <v>35.85114729716336</v>
      </c>
      <c r="L439" s="19">
        <f t="shared" si="70"/>
        <v>1</v>
      </c>
      <c r="M439" s="18">
        <f t="shared" si="73"/>
        <v>35.85114729716336</v>
      </c>
      <c r="N439" s="85">
        <f t="shared" si="74"/>
        <v>37008</v>
      </c>
      <c r="O439" s="20">
        <f t="shared" si="75"/>
        <v>0.06904793069686121</v>
      </c>
      <c r="Y439" s="31">
        <f t="shared" si="71"/>
        <v>437</v>
      </c>
      <c r="AD439" s="89">
        <f>AVERAGE(INDEX($E$3:$E$1000,$Y439-DATA!$I$1+1):$E439)</f>
        <v>35.92733333333333</v>
      </c>
      <c r="AE439" s="89">
        <f>STDEVP(INDEX($E$3:$E$1000,$Y439-DATA!$I$1+1):$E439)</f>
        <v>0.2794629770753803</v>
      </c>
      <c r="AF439" s="89">
        <f>AD439-MACD!$AB$5*AE439</f>
        <v>35.36840737918257</v>
      </c>
      <c r="AG439" s="89">
        <f>AD439+MACD!$AB$5*AE439</f>
        <v>36.48625928748409</v>
      </c>
    </row>
    <row r="440" spans="1:33" ht="12.75">
      <c r="A440" s="16">
        <f>DATA!C446</f>
        <v>37009</v>
      </c>
      <c r="B440" s="53">
        <f>DATA!D446</f>
        <v>35.82</v>
      </c>
      <c r="C440" s="53">
        <f>DATA!E446</f>
        <v>36.22</v>
      </c>
      <c r="D440" s="53">
        <f>DATA!F446</f>
        <v>35.61</v>
      </c>
      <c r="E440" s="53">
        <f>DATA!G446</f>
        <v>36.2</v>
      </c>
      <c r="F440" s="55">
        <f>DATA!H446</f>
        <v>23407900</v>
      </c>
      <c r="G440" s="19">
        <f t="shared" si="67"/>
        <v>35.946843301397344</v>
      </c>
      <c r="H440" s="19">
        <f t="shared" si="68"/>
        <v>1</v>
      </c>
      <c r="I440" s="18">
        <f t="shared" si="72"/>
        <v>35.946843301397344</v>
      </c>
      <c r="J440" s="18"/>
      <c r="K440" s="19">
        <f t="shared" si="69"/>
        <v>35.864827795313815</v>
      </c>
      <c r="L440" s="19">
        <f t="shared" si="70"/>
        <v>1</v>
      </c>
      <c r="M440" s="18">
        <f t="shared" si="73"/>
        <v>35.864827795313815</v>
      </c>
      <c r="N440" s="85">
        <f t="shared" si="74"/>
        <v>37009</v>
      </c>
      <c r="O440" s="20">
        <f t="shared" si="75"/>
        <v>0.08201550608352903</v>
      </c>
      <c r="Y440" s="31">
        <f t="shared" si="71"/>
        <v>438</v>
      </c>
      <c r="AD440" s="89">
        <f>AVERAGE(INDEX($E$3:$E$1000,$Y440-DATA!$I$1+1):$E440)</f>
        <v>35.958</v>
      </c>
      <c r="AE440" s="89">
        <f>STDEVP(INDEX($E$3:$E$1000,$Y440-DATA!$I$1+1):$E440)</f>
        <v>0.2824464551024978</v>
      </c>
      <c r="AF440" s="89">
        <f>AD440-MACD!$AB$5*AE440</f>
        <v>35.393107089795</v>
      </c>
      <c r="AG440" s="89">
        <f>AD440+MACD!$AB$5*AE440</f>
        <v>36.522892910204995</v>
      </c>
    </row>
    <row r="441" spans="1:33" ht="12.75">
      <c r="A441" s="16">
        <f>DATA!C447</f>
        <v>37012</v>
      </c>
      <c r="B441" s="53">
        <f>DATA!D447</f>
        <v>36.08</v>
      </c>
      <c r="C441" s="53">
        <f>DATA!E447</f>
        <v>36.34</v>
      </c>
      <c r="D441" s="53">
        <f>DATA!F447</f>
        <v>36.05</v>
      </c>
      <c r="E441" s="53">
        <f>DATA!G447</f>
        <v>36.25</v>
      </c>
      <c r="F441" s="55">
        <f>DATA!H447</f>
        <v>13760300</v>
      </c>
      <c r="G441" s="19">
        <f t="shared" si="67"/>
        <v>35.975715367930924</v>
      </c>
      <c r="H441" s="19">
        <f t="shared" si="68"/>
        <v>1</v>
      </c>
      <c r="I441" s="18">
        <f t="shared" si="72"/>
        <v>35.975715367930924</v>
      </c>
      <c r="J441" s="18"/>
      <c r="K441" s="19">
        <f t="shared" si="69"/>
        <v>35.87993258765445</v>
      </c>
      <c r="L441" s="19">
        <f t="shared" si="70"/>
        <v>1</v>
      </c>
      <c r="M441" s="18">
        <f t="shared" si="73"/>
        <v>35.87993258765445</v>
      </c>
      <c r="N441" s="85">
        <f t="shared" si="74"/>
        <v>37012</v>
      </c>
      <c r="O441" s="20">
        <f t="shared" si="75"/>
        <v>0.09578278027647258</v>
      </c>
      <c r="Y441" s="31">
        <f t="shared" si="71"/>
        <v>439</v>
      </c>
      <c r="AD441" s="89">
        <f>AVERAGE(INDEX($E$3:$E$1000,$Y441-DATA!$I$1+1):$E441)</f>
        <v>35.986666666666665</v>
      </c>
      <c r="AE441" s="89">
        <f>STDEVP(INDEX($E$3:$E$1000,$Y441-DATA!$I$1+1):$E441)</f>
        <v>0.28873671205620094</v>
      </c>
      <c r="AF441" s="89">
        <f>AD441-MACD!$AB$5*AE441</f>
        <v>35.40919324255426</v>
      </c>
      <c r="AG441" s="89">
        <f>AD441+MACD!$AB$5*AE441</f>
        <v>36.56414009077907</v>
      </c>
    </row>
    <row r="442" spans="1:33" ht="12.75">
      <c r="A442" s="16">
        <f>DATA!C448</f>
        <v>37013</v>
      </c>
      <c r="B442" s="53">
        <f>DATA!D448</f>
        <v>36.1</v>
      </c>
      <c r="C442" s="53">
        <f>DATA!E448</f>
        <v>36.15</v>
      </c>
      <c r="D442" s="53">
        <f>DATA!F448</f>
        <v>35.77</v>
      </c>
      <c r="E442" s="53">
        <f>DATA!G448</f>
        <v>36.1</v>
      </c>
      <c r="F442" s="55">
        <f>DATA!H448</f>
        <v>26362200</v>
      </c>
      <c r="G442" s="19">
        <f t="shared" si="67"/>
        <v>35.98755199955655</v>
      </c>
      <c r="H442" s="19">
        <f t="shared" si="68"/>
        <v>1</v>
      </c>
      <c r="I442" s="18">
        <f t="shared" si="72"/>
        <v>35.98755199955655</v>
      </c>
      <c r="J442" s="18"/>
      <c r="K442" s="19">
        <f t="shared" si="69"/>
        <v>35.888562682256236</v>
      </c>
      <c r="L442" s="19">
        <f t="shared" si="70"/>
        <v>1</v>
      </c>
      <c r="M442" s="18">
        <f t="shared" si="73"/>
        <v>35.888562682256236</v>
      </c>
      <c r="N442" s="85">
        <f t="shared" si="74"/>
        <v>37013</v>
      </c>
      <c r="O442" s="20">
        <f t="shared" si="75"/>
        <v>0.09898931730031535</v>
      </c>
      <c r="Y442" s="31">
        <f t="shared" si="71"/>
        <v>440</v>
      </c>
      <c r="AD442" s="89">
        <f>AVERAGE(INDEX($E$3:$E$1000,$Y442-DATA!$I$1+1):$E442)</f>
        <v>35.98733333333333</v>
      </c>
      <c r="AE442" s="89">
        <f>STDEVP(INDEX($E$3:$E$1000,$Y442-DATA!$I$1+1):$E442)</f>
        <v>0.2889859665950584</v>
      </c>
      <c r="AF442" s="89">
        <f>AD442-MACD!$AB$5*AE442</f>
        <v>35.40936140014322</v>
      </c>
      <c r="AG442" s="89">
        <f>AD442+MACD!$AB$5*AE442</f>
        <v>36.565305266523445</v>
      </c>
    </row>
    <row r="443" spans="1:33" ht="12.75">
      <c r="A443" s="16">
        <f>DATA!C449</f>
        <v>37014</v>
      </c>
      <c r="B443" s="53">
        <f>DATA!D449</f>
        <v>36.11</v>
      </c>
      <c r="C443" s="53">
        <f>DATA!E449</f>
        <v>36.27</v>
      </c>
      <c r="D443" s="53">
        <f>DATA!F449</f>
        <v>35.88</v>
      </c>
      <c r="E443" s="53">
        <f>DATA!G449</f>
        <v>36.2</v>
      </c>
      <c r="F443" s="55">
        <f>DATA!H449</f>
        <v>18072900</v>
      </c>
      <c r="G443" s="19">
        <f t="shared" si="67"/>
        <v>36.00778514245593</v>
      </c>
      <c r="H443" s="19">
        <f t="shared" si="68"/>
        <v>1</v>
      </c>
      <c r="I443" s="18">
        <f t="shared" si="72"/>
        <v>36.00778514245593</v>
      </c>
      <c r="J443" s="18"/>
      <c r="K443" s="19">
        <f t="shared" si="69"/>
        <v>35.900775910403055</v>
      </c>
      <c r="L443" s="19">
        <f t="shared" si="70"/>
        <v>1</v>
      </c>
      <c r="M443" s="18">
        <f t="shared" si="73"/>
        <v>35.900775910403055</v>
      </c>
      <c r="N443" s="85">
        <f t="shared" si="74"/>
        <v>37014</v>
      </c>
      <c r="O443" s="20">
        <f t="shared" si="75"/>
        <v>0.10700923205287438</v>
      </c>
      <c r="Y443" s="31">
        <f t="shared" si="71"/>
        <v>441</v>
      </c>
      <c r="AD443" s="89">
        <f>AVERAGE(INDEX($E$3:$E$1000,$Y443-DATA!$I$1+1):$E443)</f>
        <v>36.02466666666667</v>
      </c>
      <c r="AE443" s="89">
        <f>STDEVP(INDEX($E$3:$E$1000,$Y443-DATA!$I$1+1):$E443)</f>
        <v>0.2776536611595448</v>
      </c>
      <c r="AF443" s="89">
        <f>AD443-MACD!$AB$5*AE443</f>
        <v>35.46935934434758</v>
      </c>
      <c r="AG443" s="89">
        <f>AD443+MACD!$AB$5*AE443</f>
        <v>36.579973988985756</v>
      </c>
    </row>
    <row r="444" spans="1:33" ht="12.75">
      <c r="A444" s="16">
        <f>DATA!C450</f>
        <v>37015</v>
      </c>
      <c r="B444" s="53">
        <f>DATA!D450</f>
        <v>36.15</v>
      </c>
      <c r="C444" s="53">
        <f>DATA!E450</f>
        <v>36.23</v>
      </c>
      <c r="D444" s="53">
        <f>DATA!F450</f>
        <v>35.73</v>
      </c>
      <c r="E444" s="53">
        <f>DATA!G450</f>
        <v>35.85</v>
      </c>
      <c r="F444" s="55">
        <f>DATA!H450</f>
        <v>14924500</v>
      </c>
      <c r="G444" s="19">
        <f t="shared" si="67"/>
        <v>35.992757986031556</v>
      </c>
      <c r="H444" s="19">
        <f t="shared" si="68"/>
        <v>1</v>
      </c>
      <c r="I444" s="18">
        <f t="shared" si="72"/>
        <v>35.992757986031556</v>
      </c>
      <c r="J444" s="18"/>
      <c r="K444" s="19">
        <f t="shared" si="69"/>
        <v>35.898784698230386</v>
      </c>
      <c r="L444" s="19">
        <f t="shared" si="70"/>
        <v>1</v>
      </c>
      <c r="M444" s="18">
        <f t="shared" si="73"/>
        <v>35.898784698230386</v>
      </c>
      <c r="N444" s="85">
        <f t="shared" si="74"/>
        <v>37015</v>
      </c>
      <c r="O444" s="20">
        <f t="shared" si="75"/>
        <v>0.09397328780116965</v>
      </c>
      <c r="Y444" s="31">
        <f t="shared" si="71"/>
        <v>442</v>
      </c>
      <c r="AD444" s="89">
        <f>AVERAGE(INDEX($E$3:$E$1000,$Y444-DATA!$I$1+1):$E444)</f>
        <v>36.048</v>
      </c>
      <c r="AE444" s="89">
        <f>STDEVP(INDEX($E$3:$E$1000,$Y444-DATA!$I$1+1):$E444)</f>
        <v>0.24541665251844802</v>
      </c>
      <c r="AF444" s="89">
        <f>AD444-MACD!$AB$5*AE444</f>
        <v>35.55716669496311</v>
      </c>
      <c r="AG444" s="89">
        <f>AD444+MACD!$AB$5*AE444</f>
        <v>36.538833305036896</v>
      </c>
    </row>
    <row r="445" spans="1:33" ht="12.75">
      <c r="A445" s="16">
        <f>DATA!C451</f>
        <v>37016</v>
      </c>
      <c r="B445" s="53">
        <f>DATA!D451</f>
        <v>35.82</v>
      </c>
      <c r="C445" s="53">
        <f>DATA!E451</f>
        <v>36.05</v>
      </c>
      <c r="D445" s="53">
        <f>DATA!F451</f>
        <v>35.8</v>
      </c>
      <c r="E445" s="53">
        <f>DATA!G451</f>
        <v>35.85</v>
      </c>
      <c r="F445" s="55">
        <f>DATA!H451</f>
        <v>17857700</v>
      </c>
      <c r="G445" s="19">
        <f t="shared" si="67"/>
        <v>35.979161987361884</v>
      </c>
      <c r="H445" s="19">
        <f t="shared" si="68"/>
        <v>1</v>
      </c>
      <c r="I445" s="18">
        <f t="shared" si="72"/>
        <v>35.979161987361884</v>
      </c>
      <c r="J445" s="18"/>
      <c r="K445" s="19">
        <f t="shared" si="69"/>
        <v>35.89687157280959</v>
      </c>
      <c r="L445" s="19">
        <f t="shared" si="70"/>
        <v>1</v>
      </c>
      <c r="M445" s="18">
        <f t="shared" si="73"/>
        <v>35.89687157280959</v>
      </c>
      <c r="N445" s="85">
        <f t="shared" si="74"/>
        <v>37016</v>
      </c>
      <c r="O445" s="20">
        <f t="shared" si="75"/>
        <v>0.08229041455229691</v>
      </c>
      <c r="Y445" s="31">
        <f t="shared" si="71"/>
        <v>443</v>
      </c>
      <c r="AD445" s="89">
        <f>AVERAGE(INDEX($E$3:$E$1000,$Y445-DATA!$I$1+1):$E445)</f>
        <v>36.05466666666667</v>
      </c>
      <c r="AE445" s="89">
        <f>STDEVP(INDEX($E$3:$E$1000,$Y445-DATA!$I$1+1):$E445)</f>
        <v>0.23849155587131915</v>
      </c>
      <c r="AF445" s="89">
        <f>AD445-MACD!$AB$5*AE445</f>
        <v>35.57768355492403</v>
      </c>
      <c r="AG445" s="89">
        <f>AD445+MACD!$AB$5*AE445</f>
        <v>36.53164977840931</v>
      </c>
    </row>
    <row r="446" spans="1:33" ht="12.75">
      <c r="A446" s="16">
        <f>DATA!C452</f>
        <v>37019</v>
      </c>
      <c r="B446" s="53">
        <f>DATA!D452</f>
        <v>35.84</v>
      </c>
      <c r="C446" s="53">
        <f>DATA!E452</f>
        <v>36.23</v>
      </c>
      <c r="D446" s="53">
        <f>DATA!F452</f>
        <v>35.83</v>
      </c>
      <c r="E446" s="53">
        <f>DATA!G452</f>
        <v>36.23</v>
      </c>
      <c r="F446" s="55">
        <f>DATA!H452</f>
        <v>14586300</v>
      </c>
      <c r="G446" s="19">
        <f t="shared" si="67"/>
        <v>36.003051321898845</v>
      </c>
      <c r="H446" s="19">
        <f t="shared" si="68"/>
        <v>1</v>
      </c>
      <c r="I446" s="18">
        <f t="shared" si="72"/>
        <v>36.003051321898845</v>
      </c>
      <c r="J446" s="18"/>
      <c r="K446" s="19">
        <f t="shared" si="69"/>
        <v>35.909935432699406</v>
      </c>
      <c r="L446" s="19">
        <f t="shared" si="70"/>
        <v>1</v>
      </c>
      <c r="M446" s="18">
        <f t="shared" si="73"/>
        <v>35.909935432699406</v>
      </c>
      <c r="N446" s="85">
        <f t="shared" si="74"/>
        <v>37019</v>
      </c>
      <c r="O446" s="20">
        <f t="shared" si="75"/>
        <v>0.09311588919943858</v>
      </c>
      <c r="Y446" s="31">
        <f t="shared" si="71"/>
        <v>444</v>
      </c>
      <c r="AD446" s="89">
        <f>AVERAGE(INDEX($E$3:$E$1000,$Y446-DATA!$I$1+1):$E446)</f>
        <v>36.07000000000001</v>
      </c>
      <c r="AE446" s="89">
        <f>STDEVP(INDEX($E$3:$E$1000,$Y446-DATA!$I$1+1):$E446)</f>
        <v>0.24185395041824975</v>
      </c>
      <c r="AF446" s="89">
        <f>AD446-MACD!$AB$5*AE446</f>
        <v>35.58629209916351</v>
      </c>
      <c r="AG446" s="89">
        <f>AD446+MACD!$AB$5*AE446</f>
        <v>36.55370790083651</v>
      </c>
    </row>
    <row r="447" spans="1:33" ht="12.75">
      <c r="A447" s="16">
        <f>DATA!C453</f>
        <v>37020</v>
      </c>
      <c r="B447" s="53">
        <f>DATA!D453</f>
        <v>36.06</v>
      </c>
      <c r="C447" s="53">
        <f>DATA!E453</f>
        <v>36.19</v>
      </c>
      <c r="D447" s="53">
        <f>DATA!F453</f>
        <v>35.72</v>
      </c>
      <c r="E447" s="53">
        <f>DATA!G453</f>
        <v>35.83</v>
      </c>
      <c r="F447" s="55">
        <f>DATA!H453</f>
        <v>18040900</v>
      </c>
      <c r="G447" s="19">
        <f t="shared" si="67"/>
        <v>35.986570243622765</v>
      </c>
      <c r="H447" s="19">
        <f t="shared" si="68"/>
        <v>1</v>
      </c>
      <c r="I447" s="18">
        <f t="shared" si="72"/>
        <v>35.986570243622765</v>
      </c>
      <c r="J447" s="18"/>
      <c r="K447" s="19">
        <f t="shared" si="69"/>
        <v>35.906800709848454</v>
      </c>
      <c r="L447" s="19">
        <f t="shared" si="70"/>
        <v>1</v>
      </c>
      <c r="M447" s="18">
        <f t="shared" si="73"/>
        <v>35.906800709848454</v>
      </c>
      <c r="N447" s="85">
        <f t="shared" si="74"/>
        <v>37020</v>
      </c>
      <c r="O447" s="20">
        <f t="shared" si="75"/>
        <v>0.07976953377431073</v>
      </c>
      <c r="Y447" s="31">
        <f t="shared" si="71"/>
        <v>445</v>
      </c>
      <c r="AD447" s="89">
        <f>AVERAGE(INDEX($E$3:$E$1000,$Y447-DATA!$I$1+1):$E447)</f>
        <v>36.058666666666674</v>
      </c>
      <c r="AE447" s="89">
        <f>STDEVP(INDEX($E$3:$E$1000,$Y447-DATA!$I$1+1):$E447)</f>
        <v>0.24875333610209643</v>
      </c>
      <c r="AF447" s="89">
        <f>AD447-MACD!$AB$5*AE447</f>
        <v>35.56115999446248</v>
      </c>
      <c r="AG447" s="89">
        <f>AD447+MACD!$AB$5*AE447</f>
        <v>36.55617333887087</v>
      </c>
    </row>
    <row r="448" spans="1:33" ht="12.75">
      <c r="A448" s="16">
        <f>DATA!C454</f>
        <v>37021</v>
      </c>
      <c r="B448" s="53">
        <f>DATA!D454</f>
        <v>35.9</v>
      </c>
      <c r="C448" s="53">
        <f>DATA!E454</f>
        <v>36.21</v>
      </c>
      <c r="D448" s="53">
        <f>DATA!F454</f>
        <v>35.67</v>
      </c>
      <c r="E448" s="53">
        <f>DATA!G454</f>
        <v>36.19</v>
      </c>
      <c r="F448" s="55">
        <f>DATA!H454</f>
        <v>15190700</v>
      </c>
      <c r="G448" s="19">
        <f t="shared" si="67"/>
        <v>36.00594450613488</v>
      </c>
      <c r="H448" s="19">
        <f t="shared" si="68"/>
        <v>1</v>
      </c>
      <c r="I448" s="18">
        <f t="shared" si="72"/>
        <v>36.00594450613488</v>
      </c>
      <c r="J448" s="18"/>
      <c r="K448" s="19">
        <f t="shared" si="69"/>
        <v>35.9179065643642</v>
      </c>
      <c r="L448" s="19">
        <f t="shared" si="70"/>
        <v>1</v>
      </c>
      <c r="M448" s="18">
        <f t="shared" si="73"/>
        <v>35.9179065643642</v>
      </c>
      <c r="N448" s="85">
        <f t="shared" si="74"/>
        <v>37021</v>
      </c>
      <c r="O448" s="20">
        <f t="shared" si="75"/>
        <v>0.08803794177067914</v>
      </c>
      <c r="Y448" s="31">
        <f t="shared" si="71"/>
        <v>446</v>
      </c>
      <c r="AD448" s="89">
        <f>AVERAGE(INDEX($E$3:$E$1000,$Y448-DATA!$I$1+1):$E448)</f>
        <v>36.10333333333334</v>
      </c>
      <c r="AE448" s="89">
        <f>STDEVP(INDEX($E$3:$E$1000,$Y448-DATA!$I$1+1):$E448)</f>
        <v>0.2041785710809312</v>
      </c>
      <c r="AF448" s="89">
        <f>AD448-MACD!$AB$5*AE448</f>
        <v>35.69497619117148</v>
      </c>
      <c r="AG448" s="89">
        <f>AD448+MACD!$AB$5*AE448</f>
        <v>36.5116904754952</v>
      </c>
    </row>
    <row r="449" spans="1:33" ht="12.75">
      <c r="A449" s="16">
        <f>DATA!C455</f>
        <v>37022</v>
      </c>
      <c r="B449" s="53">
        <f>DATA!D455</f>
        <v>36.17</v>
      </c>
      <c r="C449" s="53">
        <f>DATA!E455</f>
        <v>36.31</v>
      </c>
      <c r="D449" s="53">
        <f>DATA!F455</f>
        <v>35.81</v>
      </c>
      <c r="E449" s="53">
        <f>DATA!G455</f>
        <v>35.87</v>
      </c>
      <c r="F449" s="55">
        <f>DATA!H455</f>
        <v>16027900</v>
      </c>
      <c r="G449" s="19">
        <f t="shared" si="67"/>
        <v>35.99299741031251</v>
      </c>
      <c r="H449" s="19">
        <f t="shared" si="68"/>
        <v>1</v>
      </c>
      <c r="I449" s="18">
        <f t="shared" si="72"/>
        <v>35.99299741031251</v>
      </c>
      <c r="J449" s="18"/>
      <c r="K449" s="19">
        <f t="shared" si="69"/>
        <v>35.916027875565604</v>
      </c>
      <c r="L449" s="19">
        <f t="shared" si="70"/>
        <v>1</v>
      </c>
      <c r="M449" s="18">
        <f t="shared" si="73"/>
        <v>35.916027875565604</v>
      </c>
      <c r="N449" s="85">
        <f t="shared" si="74"/>
        <v>37022</v>
      </c>
      <c r="O449" s="20">
        <f t="shared" si="75"/>
        <v>0.07696953474690815</v>
      </c>
      <c r="Y449" s="31">
        <f t="shared" si="71"/>
        <v>447</v>
      </c>
      <c r="AD449" s="89">
        <f>AVERAGE(INDEX($E$3:$E$1000,$Y449-DATA!$I$1+1):$E449)</f>
        <v>36.08666666666667</v>
      </c>
      <c r="AE449" s="89">
        <f>STDEVP(INDEX($E$3:$E$1000,$Y449-DATA!$I$1+1):$E449)</f>
        <v>0.21218440617124276</v>
      </c>
      <c r="AF449" s="89">
        <f>AD449-MACD!$AB$5*AE449</f>
        <v>35.66229785432419</v>
      </c>
      <c r="AG449" s="89">
        <f>AD449+MACD!$AB$5*AE449</f>
        <v>36.51103547900916</v>
      </c>
    </row>
    <row r="450" spans="1:33" ht="12.75">
      <c r="A450" s="16">
        <f>DATA!C456</f>
        <v>37023</v>
      </c>
      <c r="B450" s="53">
        <f>DATA!D456</f>
        <v>35.87</v>
      </c>
      <c r="C450" s="53">
        <f>DATA!E456</f>
        <v>36.07</v>
      </c>
      <c r="D450" s="53">
        <f>DATA!F456</f>
        <v>35.56</v>
      </c>
      <c r="E450" s="53">
        <f>DATA!G456</f>
        <v>35.7</v>
      </c>
      <c r="F450" s="55">
        <f>DATA!H456</f>
        <v>18241000</v>
      </c>
      <c r="G450" s="19">
        <f t="shared" si="67"/>
        <v>35.965092895044656</v>
      </c>
      <c r="H450" s="19">
        <f t="shared" si="68"/>
        <v>1</v>
      </c>
      <c r="I450" s="18">
        <f t="shared" si="72"/>
        <v>35.965092895044656</v>
      </c>
      <c r="J450" s="18"/>
      <c r="K450" s="19">
        <f t="shared" si="69"/>
        <v>35.90755619417087</v>
      </c>
      <c r="L450" s="19">
        <f t="shared" si="70"/>
        <v>1</v>
      </c>
      <c r="M450" s="18">
        <f t="shared" si="73"/>
        <v>35.90755619417087</v>
      </c>
      <c r="N450" s="85">
        <f t="shared" si="74"/>
        <v>37023</v>
      </c>
      <c r="O450" s="20">
        <f t="shared" si="75"/>
        <v>0.05753670087378282</v>
      </c>
      <c r="Y450" s="31">
        <f t="shared" si="71"/>
        <v>448</v>
      </c>
      <c r="AD450" s="89">
        <f>AVERAGE(INDEX($E$3:$E$1000,$Y450-DATA!$I$1+1):$E450)</f>
        <v>36.06000000000001</v>
      </c>
      <c r="AE450" s="89">
        <f>STDEVP(INDEX($E$3:$E$1000,$Y450-DATA!$I$1+1):$E450)</f>
        <v>0.23295206946117133</v>
      </c>
      <c r="AF450" s="89">
        <f>AD450-MACD!$AB$5*AE450</f>
        <v>35.59409586107767</v>
      </c>
      <c r="AG450" s="89">
        <f>AD450+MACD!$AB$5*AE450</f>
        <v>36.52590413892235</v>
      </c>
    </row>
    <row r="451" spans="1:33" ht="12.75">
      <c r="A451" s="16">
        <f>DATA!C457</f>
        <v>37026</v>
      </c>
      <c r="B451" s="53">
        <f>DATA!D457</f>
        <v>35.85</v>
      </c>
      <c r="C451" s="53">
        <f>DATA!E457</f>
        <v>36.25</v>
      </c>
      <c r="D451" s="53">
        <f>DATA!F457</f>
        <v>35.8</v>
      </c>
      <c r="E451" s="53">
        <f>DATA!G457</f>
        <v>36.24</v>
      </c>
      <c r="F451" s="55">
        <f>DATA!H457</f>
        <v>15510300</v>
      </c>
      <c r="G451" s="19">
        <f t="shared" si="67"/>
        <v>35.99127452408802</v>
      </c>
      <c r="H451" s="19">
        <f t="shared" si="68"/>
        <v>1</v>
      </c>
      <c r="I451" s="18">
        <f t="shared" si="72"/>
        <v>35.99127452408802</v>
      </c>
      <c r="J451" s="18"/>
      <c r="K451" s="19">
        <f t="shared" si="69"/>
        <v>35.92059320616417</v>
      </c>
      <c r="L451" s="19">
        <f t="shared" si="70"/>
        <v>1</v>
      </c>
      <c r="M451" s="18">
        <f t="shared" si="73"/>
        <v>35.92059320616417</v>
      </c>
      <c r="N451" s="85">
        <f t="shared" si="74"/>
        <v>37026</v>
      </c>
      <c r="O451" s="20">
        <f t="shared" si="75"/>
        <v>0.07068131792384946</v>
      </c>
      <c r="Y451" s="31">
        <f t="shared" si="71"/>
        <v>449</v>
      </c>
      <c r="AD451" s="89">
        <f>AVERAGE(INDEX($E$3:$E$1000,$Y451-DATA!$I$1+1):$E451)</f>
        <v>36.050666666666665</v>
      </c>
      <c r="AE451" s="89">
        <f>STDEVP(INDEX($E$3:$E$1000,$Y451-DATA!$I$1+1):$E451)</f>
        <v>0.2225149183510551</v>
      </c>
      <c r="AF451" s="89">
        <f>AD451-MACD!$AB$5*AE451</f>
        <v>35.60563682996455</v>
      </c>
      <c r="AG451" s="89">
        <f>AD451+MACD!$AB$5*AE451</f>
        <v>36.49569650336878</v>
      </c>
    </row>
    <row r="452" spans="1:33" ht="12.75">
      <c r="A452" s="16">
        <f>DATA!C458</f>
        <v>37027</v>
      </c>
      <c r="B452" s="53">
        <f>DATA!D458</f>
        <v>36.1</v>
      </c>
      <c r="C452" s="53">
        <f>DATA!E458</f>
        <v>36.47</v>
      </c>
      <c r="D452" s="53">
        <f>DATA!F458</f>
        <v>36.03</v>
      </c>
      <c r="E452" s="53">
        <f>DATA!G458</f>
        <v>36.46</v>
      </c>
      <c r="F452" s="55">
        <f>DATA!H458</f>
        <v>14821200</v>
      </c>
      <c r="G452" s="19">
        <f aca="true" t="shared" si="76" ref="G452:G519">alphaA*G451+(1-alphaA)*$E452*IF(G$2="V",$F451/1000,1)</f>
        <v>36.035915045603446</v>
      </c>
      <c r="H452" s="19">
        <f aca="true" t="shared" si="77" ref="H452:H515">IF(G$2="V",alphaA*H451+(1-alphaA)*$F452/1000,1)</f>
        <v>1</v>
      </c>
      <c r="I452" s="18">
        <f t="shared" si="72"/>
        <v>36.035915045603446</v>
      </c>
      <c r="J452" s="18"/>
      <c r="K452" s="19">
        <f aca="true" t="shared" si="78" ref="K452:K519">alphaB*K451+(1-alphaB)*$E452*IF(K$2="V",$F451/1000,1)</f>
        <v>35.94174641376558</v>
      </c>
      <c r="L452" s="19">
        <f aca="true" t="shared" si="79" ref="L452:L515">IF(K$2="V",alphaB*L451+(1-alphaB)*$F452/1000,1)</f>
        <v>1</v>
      </c>
      <c r="M452" s="18">
        <f t="shared" si="73"/>
        <v>35.94174641376558</v>
      </c>
      <c r="N452" s="85">
        <f t="shared" si="74"/>
        <v>37027</v>
      </c>
      <c r="O452" s="20">
        <f t="shared" si="75"/>
        <v>0.09416863183786717</v>
      </c>
      <c r="Y452" s="31">
        <f t="shared" si="71"/>
        <v>450</v>
      </c>
      <c r="AD452" s="89">
        <f>AVERAGE(INDEX($E$3:$E$1000,$Y452-DATA!$I$1+1):$E452)</f>
        <v>36.06933333333333</v>
      </c>
      <c r="AE452" s="89">
        <f>STDEVP(INDEX($E$3:$E$1000,$Y452-DATA!$I$1+1):$E452)</f>
        <v>0.24335068431327522</v>
      </c>
      <c r="AF452" s="89">
        <f>AD452-MACD!$AB$5*AE452</f>
        <v>35.582631964706785</v>
      </c>
      <c r="AG452" s="89">
        <f>AD452+MACD!$AB$5*AE452</f>
        <v>36.55603470195988</v>
      </c>
    </row>
    <row r="453" spans="1:33" ht="12.75">
      <c r="A453" s="16">
        <f>DATA!C459</f>
        <v>37028</v>
      </c>
      <c r="B453" s="53">
        <f>DATA!D459</f>
        <v>36.5</v>
      </c>
      <c r="C453" s="53">
        <f>DATA!E459</f>
        <v>37</v>
      </c>
      <c r="D453" s="53">
        <f>DATA!F459</f>
        <v>36.48</v>
      </c>
      <c r="E453" s="53">
        <f>DATA!G459</f>
        <v>36.9</v>
      </c>
      <c r="F453" s="55">
        <f>DATA!H459</f>
        <v>23330600</v>
      </c>
      <c r="G453" s="19">
        <f t="shared" si="76"/>
        <v>36.11820885078407</v>
      </c>
      <c r="H453" s="19">
        <f t="shared" si="77"/>
        <v>1</v>
      </c>
      <c r="I453" s="18">
        <f t="shared" si="72"/>
        <v>36.11820885078407</v>
      </c>
      <c r="J453" s="18"/>
      <c r="K453" s="19">
        <f t="shared" si="78"/>
        <v>35.979324985774774</v>
      </c>
      <c r="L453" s="19">
        <f t="shared" si="79"/>
        <v>1</v>
      </c>
      <c r="M453" s="18">
        <f t="shared" si="73"/>
        <v>35.979324985774774</v>
      </c>
      <c r="N453" s="85">
        <f t="shared" si="74"/>
        <v>37028</v>
      </c>
      <c r="O453" s="20">
        <f t="shared" si="75"/>
        <v>0.13888386500929784</v>
      </c>
      <c r="Y453" s="31">
        <f aca="true" t="shared" si="80" ref="Y453:Y516">1+Y452</f>
        <v>451</v>
      </c>
      <c r="AD453" s="89">
        <f>AVERAGE(INDEX($E$3:$E$1000,$Y453-DATA!$I$1+1):$E453)</f>
        <v>36.102666666666664</v>
      </c>
      <c r="AE453" s="89">
        <f>STDEVP(INDEX($E$3:$E$1000,$Y453-DATA!$I$1+1):$E453)</f>
        <v>0.31115840910351833</v>
      </c>
      <c r="AF453" s="89">
        <f>AD453-MACD!$AB$5*AE453</f>
        <v>35.480349848459625</v>
      </c>
      <c r="AG453" s="89">
        <f>AD453+MACD!$AB$5*AE453</f>
        <v>36.724983484873704</v>
      </c>
    </row>
    <row r="454" spans="1:33" ht="12.75">
      <c r="A454" s="16">
        <f>DATA!C460</f>
        <v>37029</v>
      </c>
      <c r="B454" s="53">
        <f>DATA!D460</f>
        <v>36.9</v>
      </c>
      <c r="C454" s="53">
        <f>DATA!E460</f>
        <v>36.97</v>
      </c>
      <c r="D454" s="53">
        <f>DATA!F460</f>
        <v>36.69</v>
      </c>
      <c r="E454" s="53">
        <f>DATA!G460</f>
        <v>36.92</v>
      </c>
      <c r="F454" s="55">
        <f>DATA!H460</f>
        <v>13872800</v>
      </c>
      <c r="G454" s="19">
        <f t="shared" si="76"/>
        <v>36.194569912614156</v>
      </c>
      <c r="H454" s="19">
        <f t="shared" si="77"/>
        <v>1</v>
      </c>
      <c r="I454" s="18">
        <f t="shared" si="72"/>
        <v>36.194569912614156</v>
      </c>
      <c r="J454" s="18"/>
      <c r="K454" s="19">
        <f t="shared" si="78"/>
        <v>36.0162142020189</v>
      </c>
      <c r="L454" s="19">
        <f t="shared" si="79"/>
        <v>1</v>
      </c>
      <c r="M454" s="18">
        <f t="shared" si="73"/>
        <v>36.0162142020189</v>
      </c>
      <c r="N454" s="85">
        <f t="shared" si="74"/>
        <v>37029</v>
      </c>
      <c r="O454" s="20">
        <f t="shared" si="75"/>
        <v>0.17835571059525535</v>
      </c>
      <c r="Y454" s="31">
        <f t="shared" si="80"/>
        <v>452</v>
      </c>
      <c r="AD454" s="89">
        <f>AVERAGE(INDEX($E$3:$E$1000,$Y454-DATA!$I$1+1):$E454)</f>
        <v>36.186</v>
      </c>
      <c r="AE454" s="89">
        <f>STDEVP(INDEX($E$3:$E$1000,$Y454-DATA!$I$1+1):$E454)</f>
        <v>0.34918571944890164</v>
      </c>
      <c r="AF454" s="89">
        <f>AD454-MACD!$AB$5*AE454</f>
        <v>35.4876285611022</v>
      </c>
      <c r="AG454" s="89">
        <f>AD454+MACD!$AB$5*AE454</f>
        <v>36.8843714388978</v>
      </c>
    </row>
    <row r="455" spans="1:33" ht="12.75">
      <c r="A455" s="16">
        <f>DATA!C461</f>
        <v>37030</v>
      </c>
      <c r="B455" s="53">
        <f>DATA!D461</f>
        <v>36.95</v>
      </c>
      <c r="C455" s="53">
        <f>DATA!E461</f>
        <v>37.07</v>
      </c>
      <c r="D455" s="53">
        <f>DATA!F461</f>
        <v>36.85</v>
      </c>
      <c r="E455" s="53">
        <f>DATA!G461</f>
        <v>37</v>
      </c>
      <c r="F455" s="55">
        <f>DATA!H461</f>
        <v>16921500</v>
      </c>
      <c r="G455" s="19">
        <f t="shared" si="76"/>
        <v>36.27127753998424</v>
      </c>
      <c r="H455" s="19">
        <f t="shared" si="77"/>
        <v>1</v>
      </c>
      <c r="I455" s="18">
        <f t="shared" si="72"/>
        <v>36.27127753998424</v>
      </c>
      <c r="J455" s="18"/>
      <c r="K455" s="19">
        <f t="shared" si="78"/>
        <v>36.05479403723385</v>
      </c>
      <c r="L455" s="19">
        <f t="shared" si="79"/>
        <v>1</v>
      </c>
      <c r="M455" s="18">
        <f t="shared" si="73"/>
        <v>36.05479403723385</v>
      </c>
      <c r="N455" s="85">
        <f t="shared" si="74"/>
        <v>37030</v>
      </c>
      <c r="O455" s="20">
        <f t="shared" si="75"/>
        <v>0.21648350275039263</v>
      </c>
      <c r="Y455" s="31">
        <f t="shared" si="80"/>
        <v>453</v>
      </c>
      <c r="AD455" s="89">
        <f>AVERAGE(INDEX($E$3:$E$1000,$Y455-DATA!$I$1+1):$E455)</f>
        <v>36.23933333333333</v>
      </c>
      <c r="AE455" s="89">
        <f>STDEVP(INDEX($E$3:$E$1000,$Y455-DATA!$I$1+1):$E455)</f>
        <v>0.40403740200937166</v>
      </c>
      <c r="AF455" s="89">
        <f>AD455-MACD!$AB$5*AE455</f>
        <v>35.43125852931458</v>
      </c>
      <c r="AG455" s="89">
        <f>AD455+MACD!$AB$5*AE455</f>
        <v>37.04740813735207</v>
      </c>
    </row>
    <row r="456" spans="1:33" ht="12.75">
      <c r="A456" s="16">
        <f>DATA!C462</f>
        <v>37033</v>
      </c>
      <c r="B456" s="53">
        <f>DATA!D462</f>
        <v>36.83</v>
      </c>
      <c r="C456" s="53">
        <f>DATA!E462</f>
        <v>37.34</v>
      </c>
      <c r="D456" s="53">
        <f>DATA!F462</f>
        <v>36.83</v>
      </c>
      <c r="E456" s="53">
        <f>DATA!G462</f>
        <v>37.18</v>
      </c>
      <c r="F456" s="55">
        <f>DATA!H462</f>
        <v>15170300</v>
      </c>
      <c r="G456" s="19">
        <f t="shared" si="76"/>
        <v>36.35782253617622</v>
      </c>
      <c r="H456" s="19">
        <f t="shared" si="77"/>
        <v>1</v>
      </c>
      <c r="I456" s="18">
        <f t="shared" si="72"/>
        <v>36.35782253617622</v>
      </c>
      <c r="J456" s="18"/>
      <c r="K456" s="19">
        <f t="shared" si="78"/>
        <v>36.098919761263886</v>
      </c>
      <c r="L456" s="19">
        <f t="shared" si="79"/>
        <v>1</v>
      </c>
      <c r="M456" s="18">
        <f t="shared" si="73"/>
        <v>36.098919761263886</v>
      </c>
      <c r="N456" s="85">
        <f t="shared" si="74"/>
        <v>37033</v>
      </c>
      <c r="O456" s="20">
        <f t="shared" si="75"/>
        <v>0.25890277491233604</v>
      </c>
      <c r="Y456" s="31">
        <f t="shared" si="80"/>
        <v>454</v>
      </c>
      <c r="AD456" s="89">
        <f>AVERAGE(INDEX($E$3:$E$1000,$Y456-DATA!$I$1+1):$E456)</f>
        <v>36.30133333333333</v>
      </c>
      <c r="AE456" s="89">
        <f>STDEVP(INDEX($E$3:$E$1000,$Y456-DATA!$I$1+1):$E456)</f>
        <v>0.4673166901459965</v>
      </c>
      <c r="AF456" s="89">
        <f>AD456-MACD!$AB$5*AE456</f>
        <v>35.36669995304134</v>
      </c>
      <c r="AG456" s="89">
        <f>AD456+MACD!$AB$5*AE456</f>
        <v>37.235966713625324</v>
      </c>
    </row>
    <row r="457" spans="1:33" ht="12.75">
      <c r="A457" s="16">
        <f>DATA!C463</f>
        <v>37034</v>
      </c>
      <c r="B457" s="53">
        <f>DATA!D463</f>
        <v>37.02</v>
      </c>
      <c r="C457" s="53">
        <f>DATA!E463</f>
        <v>37.25</v>
      </c>
      <c r="D457" s="53">
        <f>DATA!F463</f>
        <v>37</v>
      </c>
      <c r="E457" s="53">
        <f>DATA!G463</f>
        <v>37.07</v>
      </c>
      <c r="F457" s="55">
        <f>DATA!H463</f>
        <v>13396300</v>
      </c>
      <c r="G457" s="19">
        <f t="shared" si="76"/>
        <v>36.4256489613023</v>
      </c>
      <c r="H457" s="19">
        <f t="shared" si="77"/>
        <v>1</v>
      </c>
      <c r="I457" s="18">
        <f t="shared" si="72"/>
        <v>36.4256489613023</v>
      </c>
      <c r="J457" s="18"/>
      <c r="K457" s="19">
        <f t="shared" si="78"/>
        <v>36.13700133925354</v>
      </c>
      <c r="L457" s="19">
        <f t="shared" si="79"/>
        <v>1</v>
      </c>
      <c r="M457" s="18">
        <f t="shared" si="73"/>
        <v>36.13700133925354</v>
      </c>
      <c r="N457" s="85">
        <f t="shared" si="74"/>
        <v>37034</v>
      </c>
      <c r="O457" s="20">
        <f t="shared" si="75"/>
        <v>0.2886476220487637</v>
      </c>
      <c r="Y457" s="31">
        <f t="shared" si="80"/>
        <v>455</v>
      </c>
      <c r="AD457" s="89">
        <f>AVERAGE(INDEX($E$3:$E$1000,$Y457-DATA!$I$1+1):$E457)</f>
        <v>36.366</v>
      </c>
      <c r="AE457" s="89">
        <f>STDEVP(INDEX($E$3:$E$1000,$Y457-DATA!$I$1+1):$E457)</f>
        <v>0.5008898747894033</v>
      </c>
      <c r="AF457" s="89">
        <f>AD457-MACD!$AB$5*AE457</f>
        <v>35.36422025042119</v>
      </c>
      <c r="AG457" s="89">
        <f>AD457+MACD!$AB$5*AE457</f>
        <v>37.36777974957881</v>
      </c>
    </row>
    <row r="458" spans="1:33" ht="12.75">
      <c r="A458" s="16">
        <f>DATA!C464</f>
        <v>37035</v>
      </c>
      <c r="B458" s="53">
        <f>DATA!D464</f>
        <v>37</v>
      </c>
      <c r="C458" s="53">
        <f>DATA!E464</f>
        <v>37.09</v>
      </c>
      <c r="D458" s="53">
        <f>DATA!F464</f>
        <v>36.76</v>
      </c>
      <c r="E458" s="53">
        <f>DATA!G464</f>
        <v>36.86</v>
      </c>
      <c r="F458" s="55">
        <f>DATA!H464</f>
        <v>12197000</v>
      </c>
      <c r="G458" s="19">
        <f t="shared" si="76"/>
        <v>36.467015726892555</v>
      </c>
      <c r="H458" s="19">
        <f t="shared" si="77"/>
        <v>1</v>
      </c>
      <c r="I458" s="18">
        <f t="shared" si="72"/>
        <v>36.467015726892555</v>
      </c>
      <c r="J458" s="18"/>
      <c r="K458" s="19">
        <f t="shared" si="78"/>
        <v>36.165354227910264</v>
      </c>
      <c r="L458" s="19">
        <f t="shared" si="79"/>
        <v>1</v>
      </c>
      <c r="M458" s="18">
        <f t="shared" si="73"/>
        <v>36.165354227910264</v>
      </c>
      <c r="N458" s="85">
        <f t="shared" si="74"/>
        <v>37035</v>
      </c>
      <c r="O458" s="20">
        <f t="shared" si="75"/>
        <v>0.3016614989822912</v>
      </c>
      <c r="Y458" s="31">
        <f t="shared" si="80"/>
        <v>456</v>
      </c>
      <c r="AD458" s="89">
        <f>AVERAGE(INDEX($E$3:$E$1000,$Y458-DATA!$I$1+1):$E458)</f>
        <v>36.41</v>
      </c>
      <c r="AE458" s="89">
        <f>STDEVP(INDEX($E$3:$E$1000,$Y458-DATA!$I$1+1):$E458)</f>
        <v>0.5132121068981825</v>
      </c>
      <c r="AF458" s="89">
        <f>AD458-MACD!$AB$5*AE458</f>
        <v>35.38357578620363</v>
      </c>
      <c r="AG458" s="89">
        <f>AD458+MACD!$AB$5*AE458</f>
        <v>37.436424213796364</v>
      </c>
    </row>
    <row r="459" spans="1:33" ht="12.75">
      <c r="A459" s="16">
        <f>DATA!C465</f>
        <v>37036</v>
      </c>
      <c r="B459" s="53">
        <f>DATA!D465</f>
        <v>37.02</v>
      </c>
      <c r="C459" s="53">
        <f>DATA!E465</f>
        <v>37.1</v>
      </c>
      <c r="D459" s="53">
        <f>DATA!F465</f>
        <v>36.83</v>
      </c>
      <c r="E459" s="53">
        <f>DATA!G465</f>
        <v>36.94</v>
      </c>
      <c r="F459" s="55">
        <f>DATA!H465</f>
        <v>10943400</v>
      </c>
      <c r="G459" s="19">
        <f t="shared" si="76"/>
        <v>36.51206184814088</v>
      </c>
      <c r="H459" s="19">
        <f t="shared" si="77"/>
        <v>1</v>
      </c>
      <c r="I459" s="18">
        <f t="shared" si="72"/>
        <v>36.51206184814088</v>
      </c>
      <c r="J459" s="18"/>
      <c r="K459" s="19">
        <f t="shared" si="78"/>
        <v>36.19573249348241</v>
      </c>
      <c r="L459" s="19">
        <f t="shared" si="79"/>
        <v>1</v>
      </c>
      <c r="M459" s="18">
        <f t="shared" si="73"/>
        <v>36.19573249348241</v>
      </c>
      <c r="N459" s="85">
        <f t="shared" si="74"/>
        <v>37036</v>
      </c>
      <c r="O459" s="20">
        <f t="shared" si="75"/>
        <v>0.3163293546584711</v>
      </c>
      <c r="Y459" s="31">
        <f t="shared" si="80"/>
        <v>457</v>
      </c>
      <c r="AD459" s="89">
        <f>AVERAGE(INDEX($E$3:$E$1000,$Y459-DATA!$I$1+1):$E459)</f>
        <v>36.48266666666667</v>
      </c>
      <c r="AE459" s="89">
        <f>STDEVP(INDEX($E$3:$E$1000,$Y459-DATA!$I$1+1):$E459)</f>
        <v>0.5058915123049964</v>
      </c>
      <c r="AF459" s="89">
        <f>AD459-MACD!$AB$5*AE459</f>
        <v>35.47088364205668</v>
      </c>
      <c r="AG459" s="89">
        <f>AD459+MACD!$AB$5*AE459</f>
        <v>37.49444969127666</v>
      </c>
    </row>
    <row r="460" spans="1:33" ht="12.75">
      <c r="A460" s="16">
        <f>DATA!C466</f>
        <v>37037</v>
      </c>
      <c r="B460" s="53">
        <f>DATA!D466</f>
        <v>36.92</v>
      </c>
      <c r="C460" s="53">
        <f>DATA!E466</f>
        <v>36.98</v>
      </c>
      <c r="D460" s="53">
        <f>DATA!F466</f>
        <v>36.86</v>
      </c>
      <c r="E460" s="53">
        <f>DATA!G466</f>
        <v>36.88</v>
      </c>
      <c r="F460" s="55">
        <f>DATA!H466</f>
        <v>8513400</v>
      </c>
      <c r="G460" s="19">
        <f t="shared" si="76"/>
        <v>36.54710357688937</v>
      </c>
      <c r="H460" s="19">
        <f t="shared" si="77"/>
        <v>1</v>
      </c>
      <c r="I460" s="18">
        <f t="shared" si="72"/>
        <v>36.54710357688937</v>
      </c>
      <c r="J460" s="18"/>
      <c r="K460" s="19">
        <f t="shared" si="78"/>
        <v>36.222566513345846</v>
      </c>
      <c r="L460" s="19">
        <f t="shared" si="79"/>
        <v>1</v>
      </c>
      <c r="M460" s="18">
        <f t="shared" si="73"/>
        <v>36.222566513345846</v>
      </c>
      <c r="N460" s="85">
        <f t="shared" si="74"/>
        <v>37037</v>
      </c>
      <c r="O460" s="20">
        <f t="shared" si="75"/>
        <v>0.32453706354352363</v>
      </c>
      <c r="Y460" s="31">
        <f t="shared" si="80"/>
        <v>458</v>
      </c>
      <c r="AD460" s="89">
        <f>AVERAGE(INDEX($E$3:$E$1000,$Y460-DATA!$I$1+1):$E460)</f>
        <v>36.55133333333334</v>
      </c>
      <c r="AE460" s="89">
        <f>STDEVP(INDEX($E$3:$E$1000,$Y460-DATA!$I$1+1):$E460)</f>
        <v>0.484821158320425</v>
      </c>
      <c r="AF460" s="89">
        <f>AD460-MACD!$AB$5*AE460</f>
        <v>35.58169101669249</v>
      </c>
      <c r="AG460" s="89">
        <f>AD460+MACD!$AB$5*AE460</f>
        <v>37.52097564997419</v>
      </c>
    </row>
    <row r="461" spans="1:33" ht="12.75">
      <c r="A461" s="16">
        <f>DATA!C467</f>
        <v>37041</v>
      </c>
      <c r="B461" s="53">
        <f>DATA!D467</f>
        <v>36.88</v>
      </c>
      <c r="C461" s="53">
        <f>DATA!E467</f>
        <v>36.91</v>
      </c>
      <c r="D461" s="53">
        <f>DATA!F467</f>
        <v>36.46</v>
      </c>
      <c r="E461" s="53">
        <f>DATA!G467</f>
        <v>36.48</v>
      </c>
      <c r="F461" s="55">
        <f>DATA!H467</f>
        <v>20204200</v>
      </c>
      <c r="G461" s="19">
        <f t="shared" si="76"/>
        <v>36.540712760042766</v>
      </c>
      <c r="H461" s="19">
        <f t="shared" si="77"/>
        <v>1</v>
      </c>
      <c r="I461" s="18">
        <f t="shared" si="72"/>
        <v>36.540712760042766</v>
      </c>
      <c r="J461" s="18"/>
      <c r="K461" s="19">
        <f t="shared" si="78"/>
        <v>36.23266194419503</v>
      </c>
      <c r="L461" s="19">
        <f t="shared" si="79"/>
        <v>1</v>
      </c>
      <c r="M461" s="18">
        <f t="shared" si="73"/>
        <v>36.23266194419503</v>
      </c>
      <c r="N461" s="85">
        <f t="shared" si="74"/>
        <v>37041</v>
      </c>
      <c r="O461" s="20">
        <f t="shared" si="75"/>
        <v>0.30805081584773575</v>
      </c>
      <c r="Y461" s="31">
        <f t="shared" si="80"/>
        <v>459</v>
      </c>
      <c r="AD461" s="89">
        <f>AVERAGE(INDEX($E$3:$E$1000,$Y461-DATA!$I$1+1):$E461)</f>
        <v>36.568000000000005</v>
      </c>
      <c r="AE461" s="89">
        <f>STDEVP(INDEX($E$3:$E$1000,$Y461-DATA!$I$1+1):$E461)</f>
        <v>0.47773353800319507</v>
      </c>
      <c r="AF461" s="89">
        <f>AD461-MACD!$AB$5*AE461</f>
        <v>35.61253292399361</v>
      </c>
      <c r="AG461" s="89">
        <f>AD461+MACD!$AB$5*AE461</f>
        <v>37.5234670760064</v>
      </c>
    </row>
    <row r="462" spans="1:33" ht="12.75">
      <c r="A462" s="16">
        <f>DATA!C468</f>
        <v>37042</v>
      </c>
      <c r="B462" s="53">
        <f>DATA!D468</f>
        <v>36.48</v>
      </c>
      <c r="C462" s="53">
        <f>DATA!E468</f>
        <v>37.01</v>
      </c>
      <c r="D462" s="53">
        <f>DATA!F468</f>
        <v>36.48</v>
      </c>
      <c r="E462" s="53">
        <f>DATA!G468</f>
        <v>36.93</v>
      </c>
      <c r="F462" s="55">
        <f>DATA!H468</f>
        <v>14898200</v>
      </c>
      <c r="G462" s="19">
        <f t="shared" si="76"/>
        <v>36.577787735276786</v>
      </c>
      <c r="H462" s="19">
        <f t="shared" si="77"/>
        <v>1</v>
      </c>
      <c r="I462" s="18">
        <f t="shared" si="72"/>
        <v>36.577787735276786</v>
      </c>
      <c r="J462" s="18"/>
      <c r="K462" s="19">
        <f t="shared" si="78"/>
        <v>36.260008534618756</v>
      </c>
      <c r="L462" s="19">
        <f t="shared" si="79"/>
        <v>1</v>
      </c>
      <c r="M462" s="18">
        <f t="shared" si="73"/>
        <v>36.260008534618756</v>
      </c>
      <c r="N462" s="85">
        <f t="shared" si="74"/>
        <v>37042</v>
      </c>
      <c r="O462" s="20">
        <f t="shared" si="75"/>
        <v>0.31777920065803045</v>
      </c>
      <c r="Y462" s="31">
        <f t="shared" si="80"/>
        <v>460</v>
      </c>
      <c r="AD462" s="89">
        <f>AVERAGE(INDEX($E$3:$E$1000,$Y462-DATA!$I$1+1):$E462)</f>
        <v>36.641333333333336</v>
      </c>
      <c r="AE462" s="89">
        <f>STDEVP(INDEX($E$3:$E$1000,$Y462-DATA!$I$1+1):$E462)</f>
        <v>0.4419029556613571</v>
      </c>
      <c r="AF462" s="89">
        <f>AD462-MACD!$AB$5*AE462</f>
        <v>35.75752742201062</v>
      </c>
      <c r="AG462" s="89">
        <f>AD462+MACD!$AB$5*AE462</f>
        <v>37.52513924465605</v>
      </c>
    </row>
    <row r="463" spans="1:33" ht="12.75">
      <c r="A463" s="16">
        <f>DATA!C469</f>
        <v>37043</v>
      </c>
      <c r="B463" s="53">
        <f>DATA!D469</f>
        <v>36.84</v>
      </c>
      <c r="C463" s="53">
        <f>DATA!E469</f>
        <v>36.97</v>
      </c>
      <c r="D463" s="53">
        <f>DATA!F469</f>
        <v>36.81</v>
      </c>
      <c r="E463" s="53">
        <f>DATA!G469</f>
        <v>36.9</v>
      </c>
      <c r="F463" s="55">
        <f>DATA!H469</f>
        <v>19726200</v>
      </c>
      <c r="G463" s="19">
        <f t="shared" si="76"/>
        <v>36.60847461763137</v>
      </c>
      <c r="H463" s="19">
        <f t="shared" si="77"/>
        <v>1</v>
      </c>
      <c r="I463" s="18">
        <f t="shared" si="72"/>
        <v>36.60847461763137</v>
      </c>
      <c r="J463" s="18"/>
      <c r="K463" s="19">
        <f t="shared" si="78"/>
        <v>36.28510623914351</v>
      </c>
      <c r="L463" s="19">
        <f t="shared" si="79"/>
        <v>1</v>
      </c>
      <c r="M463" s="18">
        <f t="shared" si="73"/>
        <v>36.28510623914351</v>
      </c>
      <c r="N463" s="85">
        <f t="shared" si="74"/>
        <v>37043</v>
      </c>
      <c r="O463" s="20">
        <f t="shared" si="75"/>
        <v>0.3233683784878636</v>
      </c>
      <c r="Y463" s="31">
        <f t="shared" si="80"/>
        <v>461</v>
      </c>
      <c r="AD463" s="89">
        <f>AVERAGE(INDEX($E$3:$E$1000,$Y463-DATA!$I$1+1):$E463)</f>
        <v>36.68866666666667</v>
      </c>
      <c r="AE463" s="89">
        <f>STDEVP(INDEX($E$3:$E$1000,$Y463-DATA!$I$1+1):$E463)</f>
        <v>0.42885687848286086</v>
      </c>
      <c r="AF463" s="89">
        <f>AD463-MACD!$AB$5*AE463</f>
        <v>35.83095290970095</v>
      </c>
      <c r="AG463" s="89">
        <f>AD463+MACD!$AB$5*AE463</f>
        <v>37.54638042363239</v>
      </c>
    </row>
    <row r="464" spans="1:33" ht="12.75">
      <c r="A464" s="16">
        <f>DATA!C470</f>
        <v>37044</v>
      </c>
      <c r="B464" s="53">
        <f>DATA!D470</f>
        <v>36.8</v>
      </c>
      <c r="C464" s="53">
        <f>DATA!E470</f>
        <v>36.96</v>
      </c>
      <c r="D464" s="53">
        <f>DATA!F470</f>
        <v>36.65</v>
      </c>
      <c r="E464" s="53">
        <f>DATA!G470</f>
        <v>36.7</v>
      </c>
      <c r="F464" s="55">
        <f>DATA!H470</f>
        <v>11988700</v>
      </c>
      <c r="G464" s="19">
        <f t="shared" si="76"/>
        <v>36.6171913207141</v>
      </c>
      <c r="H464" s="19">
        <f t="shared" si="77"/>
        <v>1</v>
      </c>
      <c r="I464" s="18">
        <f t="shared" si="72"/>
        <v>36.6171913207141</v>
      </c>
      <c r="J464" s="18"/>
      <c r="K464" s="19">
        <f t="shared" si="78"/>
        <v>36.30137658270651</v>
      </c>
      <c r="L464" s="19">
        <f t="shared" si="79"/>
        <v>1</v>
      </c>
      <c r="M464" s="18">
        <f t="shared" si="73"/>
        <v>36.30137658270651</v>
      </c>
      <c r="N464" s="85">
        <f t="shared" si="74"/>
        <v>37044</v>
      </c>
      <c r="O464" s="20">
        <f t="shared" si="75"/>
        <v>0.31581473800758886</v>
      </c>
      <c r="Y464" s="31">
        <f t="shared" si="80"/>
        <v>462</v>
      </c>
      <c r="AD464" s="89">
        <f>AVERAGE(INDEX($E$3:$E$1000,$Y464-DATA!$I$1+1):$E464)</f>
        <v>36.74400000000001</v>
      </c>
      <c r="AE464" s="89">
        <f>STDEVP(INDEX($E$3:$E$1000,$Y464-DATA!$I$1+1):$E464)</f>
        <v>0.36903116399510427</v>
      </c>
      <c r="AF464" s="89">
        <f>AD464-MACD!$AB$5*AE464</f>
        <v>36.0059376720098</v>
      </c>
      <c r="AG464" s="89">
        <f>AD464+MACD!$AB$5*AE464</f>
        <v>37.482062327990214</v>
      </c>
    </row>
    <row r="465" spans="1:33" ht="12.75">
      <c r="A465" s="16">
        <f>DATA!C471</f>
        <v>37047</v>
      </c>
      <c r="B465" s="53">
        <f>DATA!D471</f>
        <v>36.65</v>
      </c>
      <c r="C465" s="53">
        <f>DATA!E471</f>
        <v>36.83</v>
      </c>
      <c r="D465" s="53">
        <f>DATA!F471</f>
        <v>36.57</v>
      </c>
      <c r="E465" s="53">
        <f>DATA!G471</f>
        <v>36.61</v>
      </c>
      <c r="F465" s="55">
        <f>DATA!H471</f>
        <v>11998000</v>
      </c>
      <c r="G465" s="19">
        <f t="shared" si="76"/>
        <v>36.61650643302704</v>
      </c>
      <c r="H465" s="19">
        <f t="shared" si="77"/>
        <v>1</v>
      </c>
      <c r="I465" s="18">
        <f t="shared" si="72"/>
        <v>36.61650643302704</v>
      </c>
      <c r="J465" s="18"/>
      <c r="K465" s="19">
        <f t="shared" si="78"/>
        <v>36.31347946181606</v>
      </c>
      <c r="L465" s="19">
        <f t="shared" si="79"/>
        <v>1</v>
      </c>
      <c r="M465" s="18">
        <f t="shared" si="73"/>
        <v>36.31347946181606</v>
      </c>
      <c r="N465" s="85">
        <f t="shared" si="74"/>
        <v>37047</v>
      </c>
      <c r="O465" s="20">
        <f t="shared" si="75"/>
        <v>0.30302697121098277</v>
      </c>
      <c r="Y465" s="31">
        <f t="shared" si="80"/>
        <v>463</v>
      </c>
      <c r="AD465" s="89">
        <f>AVERAGE(INDEX($E$3:$E$1000,$Y465-DATA!$I$1+1):$E465)</f>
        <v>36.80466666666667</v>
      </c>
      <c r="AE465" s="89">
        <f>STDEVP(INDEX($E$3:$E$1000,$Y465-DATA!$I$1+1):$E465)</f>
        <v>0.24705914721350553</v>
      </c>
      <c r="AF465" s="89">
        <f>AD465-MACD!$AB$5*AE465</f>
        <v>36.31054837223966</v>
      </c>
      <c r="AG465" s="89">
        <f>AD465+MACD!$AB$5*AE465</f>
        <v>37.29878496109368</v>
      </c>
    </row>
    <row r="466" spans="1:33" ht="12.75">
      <c r="A466" s="16">
        <f>DATA!C472</f>
        <v>37048</v>
      </c>
      <c r="B466" s="53">
        <f>DATA!D472</f>
        <v>36.77</v>
      </c>
      <c r="C466" s="53">
        <f>DATA!E472</f>
        <v>37.13</v>
      </c>
      <c r="D466" s="53">
        <f>DATA!F472</f>
        <v>36.74</v>
      </c>
      <c r="E466" s="53">
        <f>DATA!G472</f>
        <v>36.84</v>
      </c>
      <c r="F466" s="55">
        <f>DATA!H472</f>
        <v>17090900</v>
      </c>
      <c r="G466" s="19">
        <f t="shared" si="76"/>
        <v>36.63779153464351</v>
      </c>
      <c r="H466" s="19">
        <f t="shared" si="77"/>
        <v>1</v>
      </c>
      <c r="I466" s="18">
        <f t="shared" si="72"/>
        <v>36.63779153464351</v>
      </c>
      <c r="J466" s="18"/>
      <c r="K466" s="19">
        <f t="shared" si="78"/>
        <v>36.33412732605857</v>
      </c>
      <c r="L466" s="19">
        <f t="shared" si="79"/>
        <v>1</v>
      </c>
      <c r="M466" s="18">
        <f t="shared" si="73"/>
        <v>36.33412732605857</v>
      </c>
      <c r="N466" s="85">
        <f t="shared" si="74"/>
        <v>37048</v>
      </c>
      <c r="O466" s="20">
        <f t="shared" si="75"/>
        <v>0.3036642085849408</v>
      </c>
      <c r="Y466" s="31">
        <f t="shared" si="80"/>
        <v>464</v>
      </c>
      <c r="AD466" s="89">
        <f>AVERAGE(INDEX($E$3:$E$1000,$Y466-DATA!$I$1+1):$E466)</f>
        <v>36.84466666666666</v>
      </c>
      <c r="AE466" s="89">
        <f>STDEVP(INDEX($E$3:$E$1000,$Y466-DATA!$I$1+1):$E466)</f>
        <v>0.19561413264194322</v>
      </c>
      <c r="AF466" s="89">
        <f>AD466-MACD!$AB$5*AE466</f>
        <v>36.453438401382776</v>
      </c>
      <c r="AG466" s="89">
        <f>AD466+MACD!$AB$5*AE466</f>
        <v>37.23589493195055</v>
      </c>
    </row>
    <row r="467" spans="1:33" ht="12.75">
      <c r="A467" s="16">
        <f>DATA!C473</f>
        <v>37049</v>
      </c>
      <c r="B467" s="53">
        <f>DATA!D473</f>
        <v>36.98</v>
      </c>
      <c r="C467" s="53">
        <f>DATA!E473</f>
        <v>37.05</v>
      </c>
      <c r="D467" s="53">
        <f>DATA!F473</f>
        <v>36.8</v>
      </c>
      <c r="E467" s="53">
        <f>DATA!G473</f>
        <v>36.8</v>
      </c>
      <c r="F467" s="55">
        <f>DATA!H473</f>
        <v>12785400</v>
      </c>
      <c r="G467" s="19">
        <f t="shared" si="76"/>
        <v>36.65323995991556</v>
      </c>
      <c r="H467" s="19">
        <f t="shared" si="77"/>
        <v>1</v>
      </c>
      <c r="I467" s="18">
        <f t="shared" si="72"/>
        <v>36.65323995991556</v>
      </c>
      <c r="J467" s="18"/>
      <c r="K467" s="19">
        <f t="shared" si="78"/>
        <v>36.35239684268373</v>
      </c>
      <c r="L467" s="19">
        <f t="shared" si="79"/>
        <v>1</v>
      </c>
      <c r="M467" s="18">
        <f t="shared" si="73"/>
        <v>36.35239684268373</v>
      </c>
      <c r="N467" s="85">
        <f t="shared" si="74"/>
        <v>37049</v>
      </c>
      <c r="O467" s="20">
        <f t="shared" si="75"/>
        <v>0.3008431172318282</v>
      </c>
      <c r="Y467" s="31">
        <f t="shared" si="80"/>
        <v>465</v>
      </c>
      <c r="AD467" s="89">
        <f>AVERAGE(INDEX($E$3:$E$1000,$Y467-DATA!$I$1+1):$E467)</f>
        <v>36.867333333333335</v>
      </c>
      <c r="AE467" s="89">
        <f>STDEVP(INDEX($E$3:$E$1000,$Y467-DATA!$I$1+1):$E467)</f>
        <v>0.16739042850592697</v>
      </c>
      <c r="AF467" s="89">
        <f>AD467-MACD!$AB$5*AE467</f>
        <v>36.53255247632148</v>
      </c>
      <c r="AG467" s="89">
        <f>AD467+MACD!$AB$5*AE467</f>
        <v>37.20211419034519</v>
      </c>
    </row>
    <row r="468" spans="1:33" ht="12.75">
      <c r="A468" s="16">
        <f>DATA!C474</f>
        <v>37050</v>
      </c>
      <c r="B468" s="53">
        <f>DATA!D474</f>
        <v>36.75</v>
      </c>
      <c r="C468" s="53">
        <f>DATA!E474</f>
        <v>36.84</v>
      </c>
      <c r="D468" s="53">
        <f>DATA!F474</f>
        <v>36.52</v>
      </c>
      <c r="E468" s="53">
        <f>DATA!G474</f>
        <v>36.79</v>
      </c>
      <c r="F468" s="55">
        <f>DATA!H474</f>
        <v>11781300</v>
      </c>
      <c r="G468" s="19">
        <f t="shared" si="76"/>
        <v>36.66626472563789</v>
      </c>
      <c r="H468" s="19">
        <f t="shared" si="77"/>
        <v>1</v>
      </c>
      <c r="I468" s="18">
        <f t="shared" si="72"/>
        <v>36.66626472563789</v>
      </c>
      <c r="J468" s="18"/>
      <c r="K468" s="19">
        <f t="shared" si="78"/>
        <v>36.36955775081378</v>
      </c>
      <c r="L468" s="19">
        <f t="shared" si="79"/>
        <v>1</v>
      </c>
      <c r="M468" s="18">
        <f t="shared" si="73"/>
        <v>36.36955775081378</v>
      </c>
      <c r="N468" s="85">
        <f t="shared" si="74"/>
        <v>37050</v>
      </c>
      <c r="O468" s="20">
        <f t="shared" si="75"/>
        <v>0.29670697482410446</v>
      </c>
      <c r="Y468" s="31">
        <f t="shared" si="80"/>
        <v>466</v>
      </c>
      <c r="AD468" s="89">
        <f>AVERAGE(INDEX($E$3:$E$1000,$Y468-DATA!$I$1+1):$E468)</f>
        <v>36.85999999999999</v>
      </c>
      <c r="AE468" s="89">
        <f>STDEVP(INDEX($E$3:$E$1000,$Y468-DATA!$I$1+1):$E468)</f>
        <v>0.16820622263686247</v>
      </c>
      <c r="AF468" s="89">
        <f>AD468-MACD!$AB$5*AE468</f>
        <v>36.52358755472627</v>
      </c>
      <c r="AG468" s="89">
        <f>AD468+MACD!$AB$5*AE468</f>
        <v>37.196412445273715</v>
      </c>
    </row>
    <row r="469" spans="1:33" ht="12.75">
      <c r="A469" s="16">
        <f>DATA!C475</f>
        <v>37051</v>
      </c>
      <c r="B469" s="53">
        <f>DATA!D475</f>
        <v>36.78</v>
      </c>
      <c r="C469" s="53">
        <f>DATA!E475</f>
        <v>36.95</v>
      </c>
      <c r="D469" s="53">
        <f>DATA!F475</f>
        <v>36.36</v>
      </c>
      <c r="E469" s="53">
        <f>DATA!G475</f>
        <v>36.63</v>
      </c>
      <c r="F469" s="55">
        <f>DATA!H475</f>
        <v>13645700</v>
      </c>
      <c r="G469" s="19">
        <f t="shared" si="76"/>
        <v>36.6628109422438</v>
      </c>
      <c r="H469" s="19">
        <f t="shared" si="77"/>
        <v>1</v>
      </c>
      <c r="I469" s="18">
        <f t="shared" si="72"/>
        <v>36.6628109422438</v>
      </c>
      <c r="J469" s="18"/>
      <c r="K469" s="19">
        <f t="shared" si="78"/>
        <v>36.3797711723505</v>
      </c>
      <c r="L469" s="19">
        <f t="shared" si="79"/>
        <v>1</v>
      </c>
      <c r="M469" s="18">
        <f t="shared" si="73"/>
        <v>36.3797711723505</v>
      </c>
      <c r="N469" s="85">
        <f t="shared" si="74"/>
        <v>37051</v>
      </c>
      <c r="O469" s="20">
        <f t="shared" si="75"/>
        <v>0.2830397698932998</v>
      </c>
      <c r="Y469" s="31">
        <f t="shared" si="80"/>
        <v>467</v>
      </c>
      <c r="AD469" s="89">
        <f>AVERAGE(INDEX($E$3:$E$1000,$Y469-DATA!$I$1+1):$E469)</f>
        <v>36.84066666666667</v>
      </c>
      <c r="AE469" s="89">
        <f>STDEVP(INDEX($E$3:$E$1000,$Y469-DATA!$I$1+1):$E469)</f>
        <v>0.1766528296456766</v>
      </c>
      <c r="AF469" s="89">
        <f>AD469-MACD!$AB$5*AE469</f>
        <v>36.48736100737532</v>
      </c>
      <c r="AG469" s="89">
        <f>AD469+MACD!$AB$5*AE469</f>
        <v>37.19397232595802</v>
      </c>
    </row>
    <row r="470" spans="1:33" ht="12.75">
      <c r="A470" s="16">
        <f>DATA!C476</f>
        <v>37054</v>
      </c>
      <c r="B470" s="53">
        <f>DATA!D476</f>
        <v>36.62</v>
      </c>
      <c r="C470" s="53">
        <f>DATA!E476</f>
        <v>36.86</v>
      </c>
      <c r="D470" s="53">
        <f>DATA!F476</f>
        <v>36.52</v>
      </c>
      <c r="E470" s="53">
        <f>DATA!G476</f>
        <v>36.55</v>
      </c>
      <c r="F470" s="55">
        <f>DATA!H476</f>
        <v>14034500</v>
      </c>
      <c r="G470" s="19">
        <f t="shared" si="76"/>
        <v>36.65206704298249</v>
      </c>
      <c r="H470" s="19">
        <f t="shared" si="77"/>
        <v>1</v>
      </c>
      <c r="I470" s="18">
        <f t="shared" si="72"/>
        <v>36.65206704298249</v>
      </c>
      <c r="J470" s="18"/>
      <c r="K470" s="19">
        <f t="shared" si="78"/>
        <v>36.38644681265048</v>
      </c>
      <c r="L470" s="19">
        <f t="shared" si="79"/>
        <v>1</v>
      </c>
      <c r="M470" s="18">
        <f t="shared" si="73"/>
        <v>36.38644681265048</v>
      </c>
      <c r="N470" s="85">
        <f t="shared" si="74"/>
        <v>37054</v>
      </c>
      <c r="O470" s="20">
        <f t="shared" si="75"/>
        <v>0.2656202303320043</v>
      </c>
      <c r="Y470" s="31">
        <f t="shared" si="80"/>
        <v>468</v>
      </c>
      <c r="AD470" s="89">
        <f>AVERAGE(INDEX($E$3:$E$1000,$Y470-DATA!$I$1+1):$E470)</f>
        <v>36.81066666666666</v>
      </c>
      <c r="AE470" s="89">
        <f>STDEVP(INDEX($E$3:$E$1000,$Y470-DATA!$I$1+1):$E470)</f>
        <v>0.18505734846900596</v>
      </c>
      <c r="AF470" s="89">
        <f>AD470-MACD!$AB$5*AE470</f>
        <v>36.44055196972865</v>
      </c>
      <c r="AG470" s="89">
        <f>AD470+MACD!$AB$5*AE470</f>
        <v>37.18078136360467</v>
      </c>
    </row>
    <row r="471" spans="1:33" ht="12.75">
      <c r="A471" s="16">
        <f>DATA!C477</f>
        <v>37055</v>
      </c>
      <c r="B471" s="53">
        <f>DATA!D477</f>
        <v>36.5</v>
      </c>
      <c r="C471" s="53">
        <f>DATA!E477</f>
        <v>36.69</v>
      </c>
      <c r="D471" s="53">
        <f>DATA!F477</f>
        <v>36.36</v>
      </c>
      <c r="E471" s="53">
        <f>DATA!G477</f>
        <v>36.41</v>
      </c>
      <c r="F471" s="55">
        <f>DATA!H477</f>
        <v>14794400</v>
      </c>
      <c r="G471" s="19">
        <f t="shared" si="76"/>
        <v>36.629013038888914</v>
      </c>
      <c r="H471" s="19">
        <f t="shared" si="77"/>
        <v>1</v>
      </c>
      <c r="I471" s="18">
        <f t="shared" si="72"/>
        <v>36.629013038888914</v>
      </c>
      <c r="J471" s="18"/>
      <c r="K471" s="19">
        <f t="shared" si="78"/>
        <v>36.38737046705635</v>
      </c>
      <c r="L471" s="19">
        <f t="shared" si="79"/>
        <v>1</v>
      </c>
      <c r="M471" s="18">
        <f t="shared" si="73"/>
        <v>36.38737046705635</v>
      </c>
      <c r="N471" s="85">
        <f t="shared" si="74"/>
        <v>37055</v>
      </c>
      <c r="O471" s="20">
        <f t="shared" si="75"/>
        <v>0.2416425718325641</v>
      </c>
      <c r="Y471" s="31">
        <f t="shared" si="80"/>
        <v>469</v>
      </c>
      <c r="AD471" s="89">
        <f>AVERAGE(INDEX($E$3:$E$1000,$Y471-DATA!$I$1+1):$E471)</f>
        <v>36.75933333333333</v>
      </c>
      <c r="AE471" s="89">
        <f>STDEVP(INDEX($E$3:$E$1000,$Y471-DATA!$I$1+1):$E471)</f>
        <v>0.18226232621028438</v>
      </c>
      <c r="AF471" s="89">
        <f>AD471-MACD!$AB$5*AE471</f>
        <v>36.39480868091276</v>
      </c>
      <c r="AG471" s="89">
        <f>AD471+MACD!$AB$5*AE471</f>
        <v>37.1238579857539</v>
      </c>
    </row>
    <row r="472" spans="1:33" ht="12.75">
      <c r="A472" s="16">
        <f>DATA!C478</f>
        <v>37056</v>
      </c>
      <c r="B472" s="53">
        <f>DATA!D478</f>
        <v>36.45</v>
      </c>
      <c r="C472" s="53">
        <f>DATA!E478</f>
        <v>36.59</v>
      </c>
      <c r="D472" s="53">
        <f>DATA!F478</f>
        <v>36.17</v>
      </c>
      <c r="E472" s="53">
        <f>DATA!G478</f>
        <v>36.32</v>
      </c>
      <c r="F472" s="55">
        <f>DATA!H478</f>
        <v>17995200</v>
      </c>
      <c r="G472" s="19">
        <f t="shared" si="76"/>
        <v>36.5995832256614</v>
      </c>
      <c r="H472" s="19">
        <f t="shared" si="77"/>
        <v>1</v>
      </c>
      <c r="I472" s="18">
        <f t="shared" si="72"/>
        <v>36.5995832256614</v>
      </c>
      <c r="J472" s="18"/>
      <c r="K472" s="19">
        <f t="shared" si="78"/>
        <v>36.3847284879561</v>
      </c>
      <c r="L472" s="19">
        <f t="shared" si="79"/>
        <v>1</v>
      </c>
      <c r="M472" s="18">
        <f t="shared" si="73"/>
        <v>36.3847284879561</v>
      </c>
      <c r="N472" s="85">
        <f t="shared" si="74"/>
        <v>37056</v>
      </c>
      <c r="O472" s="20">
        <f t="shared" si="75"/>
        <v>0.21485473770529495</v>
      </c>
      <c r="Y472" s="31">
        <f t="shared" si="80"/>
        <v>470</v>
      </c>
      <c r="AD472" s="89">
        <f>AVERAGE(INDEX($E$3:$E$1000,$Y472-DATA!$I$1+1):$E472)</f>
        <v>36.70933333333334</v>
      </c>
      <c r="AE472" s="89">
        <f>STDEVP(INDEX($E$3:$E$1000,$Y472-DATA!$I$1+1):$E472)</f>
        <v>0.19275084666076422</v>
      </c>
      <c r="AF472" s="89">
        <f>AD472-MACD!$AB$5*AE472</f>
        <v>36.32383164001181</v>
      </c>
      <c r="AG472" s="89">
        <f>AD472+MACD!$AB$5*AE472</f>
        <v>37.09483502665487</v>
      </c>
    </row>
    <row r="473" spans="1:33" ht="12.75">
      <c r="A473" s="16">
        <f>DATA!C479</f>
        <v>37057</v>
      </c>
      <c r="B473" s="53">
        <f>DATA!D479</f>
        <v>36.27</v>
      </c>
      <c r="C473" s="53">
        <f>DATA!E479</f>
        <v>36.44</v>
      </c>
      <c r="D473" s="53">
        <f>DATA!F479</f>
        <v>36.06</v>
      </c>
      <c r="E473" s="53">
        <f>DATA!G479</f>
        <v>36.11</v>
      </c>
      <c r="F473" s="55">
        <f>DATA!H479</f>
        <v>16058800</v>
      </c>
      <c r="G473" s="19">
        <f t="shared" si="76"/>
        <v>36.552956251788885</v>
      </c>
      <c r="H473" s="19">
        <f t="shared" si="77"/>
        <v>1</v>
      </c>
      <c r="I473" s="18">
        <f t="shared" si="72"/>
        <v>36.552956251788885</v>
      </c>
      <c r="J473" s="18"/>
      <c r="K473" s="19">
        <f t="shared" si="78"/>
        <v>36.37395482176174</v>
      </c>
      <c r="L473" s="19">
        <f t="shared" si="79"/>
        <v>1</v>
      </c>
      <c r="M473" s="18">
        <f t="shared" si="73"/>
        <v>36.37395482176174</v>
      </c>
      <c r="N473" s="85">
        <f t="shared" si="74"/>
        <v>37057</v>
      </c>
      <c r="O473" s="20">
        <f t="shared" si="75"/>
        <v>0.1790014300271423</v>
      </c>
      <c r="Y473" s="31">
        <f t="shared" si="80"/>
        <v>471</v>
      </c>
      <c r="AD473" s="89">
        <f>AVERAGE(INDEX($E$3:$E$1000,$Y473-DATA!$I$1+1):$E473)</f>
        <v>36.65933333333334</v>
      </c>
      <c r="AE473" s="89">
        <f>STDEVP(INDEX($E$3:$E$1000,$Y473-DATA!$I$1+1):$E473)</f>
        <v>0.23892723206389155</v>
      </c>
      <c r="AF473" s="89">
        <f>AD473-MACD!$AB$5*AE473</f>
        <v>36.18147886920556</v>
      </c>
      <c r="AG473" s="89">
        <f>AD473+MACD!$AB$5*AE473</f>
        <v>37.137187797461124</v>
      </c>
    </row>
    <row r="474" spans="1:33" ht="12.75">
      <c r="A474" s="16">
        <f>DATA!C480</f>
        <v>37058</v>
      </c>
      <c r="B474" s="53">
        <f>DATA!D480</f>
        <v>36.43</v>
      </c>
      <c r="C474" s="53">
        <f>DATA!E480</f>
        <v>36.65</v>
      </c>
      <c r="D474" s="53">
        <f>DATA!F480</f>
        <v>36.09</v>
      </c>
      <c r="E474" s="53">
        <f>DATA!G480</f>
        <v>36.5</v>
      </c>
      <c r="F474" s="55">
        <f>DATA!H480</f>
        <v>35257600</v>
      </c>
      <c r="G474" s="19">
        <f t="shared" si="76"/>
        <v>36.54791279923756</v>
      </c>
      <c r="H474" s="19">
        <f t="shared" si="77"/>
        <v>1</v>
      </c>
      <c r="I474" s="18">
        <f t="shared" si="72"/>
        <v>36.54791279923756</v>
      </c>
      <c r="J474" s="18"/>
      <c r="K474" s="19">
        <f t="shared" si="78"/>
        <v>36.378897769927946</v>
      </c>
      <c r="L474" s="19">
        <f t="shared" si="79"/>
        <v>1</v>
      </c>
      <c r="M474" s="18">
        <f t="shared" si="73"/>
        <v>36.378897769927946</v>
      </c>
      <c r="N474" s="85">
        <f t="shared" si="74"/>
        <v>37058</v>
      </c>
      <c r="O474" s="20">
        <f t="shared" si="75"/>
        <v>0.16901502930961243</v>
      </c>
      <c r="Y474" s="31">
        <f t="shared" si="80"/>
        <v>472</v>
      </c>
      <c r="AD474" s="89">
        <f>AVERAGE(INDEX($E$3:$E$1000,$Y474-DATA!$I$1+1):$E474)</f>
        <v>36.63</v>
      </c>
      <c r="AE474" s="89">
        <f>STDEVP(INDEX($E$3:$E$1000,$Y474-DATA!$I$1+1):$E474)</f>
        <v>0.229492193039991</v>
      </c>
      <c r="AF474" s="89">
        <f>AD474-MACD!$AB$5*AE474</f>
        <v>36.17101561392002</v>
      </c>
      <c r="AG474" s="89">
        <f>AD474+MACD!$AB$5*AE474</f>
        <v>37.088984386079986</v>
      </c>
    </row>
    <row r="475" spans="1:33" ht="12.75">
      <c r="A475" s="16">
        <f>DATA!C481</f>
        <v>37061</v>
      </c>
      <c r="B475" s="53">
        <f>DATA!D481</f>
        <v>36.32</v>
      </c>
      <c r="C475" s="53">
        <f>DATA!E481</f>
        <v>36.41</v>
      </c>
      <c r="D475" s="53">
        <f>DATA!F481</f>
        <v>36.21</v>
      </c>
      <c r="E475" s="53">
        <f>DATA!G481</f>
        <v>36.28</v>
      </c>
      <c r="F475" s="55">
        <f>DATA!H481</f>
        <v>16094400</v>
      </c>
      <c r="G475" s="19">
        <f t="shared" si="76"/>
        <v>36.52239729454826</v>
      </c>
      <c r="H475" s="19">
        <f t="shared" si="77"/>
        <v>1</v>
      </c>
      <c r="I475" s="18">
        <f t="shared" si="72"/>
        <v>36.52239729454826</v>
      </c>
      <c r="J475" s="18"/>
      <c r="K475" s="19">
        <f t="shared" si="78"/>
        <v>36.3750194260092</v>
      </c>
      <c r="L475" s="19">
        <f t="shared" si="79"/>
        <v>1</v>
      </c>
      <c r="M475" s="18">
        <f t="shared" si="73"/>
        <v>36.3750194260092</v>
      </c>
      <c r="N475" s="85">
        <f t="shared" si="74"/>
        <v>37061</v>
      </c>
      <c r="O475" s="20">
        <f t="shared" si="75"/>
        <v>0.14737786853905988</v>
      </c>
      <c r="Y475" s="31">
        <f t="shared" si="80"/>
        <v>473</v>
      </c>
      <c r="AD475" s="89">
        <f>AVERAGE(INDEX($E$3:$E$1000,$Y475-DATA!$I$1+1):$E475)</f>
        <v>36.589999999999996</v>
      </c>
      <c r="AE475" s="89">
        <f>STDEVP(INDEX($E$3:$E$1000,$Y475-DATA!$I$1+1):$E475)</f>
        <v>0.23466287875909317</v>
      </c>
      <c r="AF475" s="89">
        <f>AD475-MACD!$AB$5*AE475</f>
        <v>36.12067424248181</v>
      </c>
      <c r="AG475" s="89">
        <f>AD475+MACD!$AB$5*AE475</f>
        <v>37.05932575751818</v>
      </c>
    </row>
    <row r="476" spans="1:33" ht="12.75">
      <c r="A476" s="16">
        <f>DATA!C482</f>
        <v>37062</v>
      </c>
      <c r="B476" s="53">
        <f>DATA!D482</f>
        <v>36.33</v>
      </c>
      <c r="C476" s="53">
        <f>DATA!E482</f>
        <v>36.4</v>
      </c>
      <c r="D476" s="53">
        <f>DATA!F482</f>
        <v>36.15</v>
      </c>
      <c r="E476" s="53">
        <f>DATA!G482</f>
        <v>36.15</v>
      </c>
      <c r="F476" s="55">
        <f>DATA!H482</f>
        <v>21996400</v>
      </c>
      <c r="G476" s="19">
        <f t="shared" si="76"/>
        <v>36.486930885543664</v>
      </c>
      <c r="H476" s="19">
        <f t="shared" si="77"/>
        <v>1</v>
      </c>
      <c r="I476" s="18">
        <f t="shared" si="72"/>
        <v>36.486930885543664</v>
      </c>
      <c r="J476" s="18"/>
      <c r="K476" s="19">
        <f t="shared" si="78"/>
        <v>36.36619513479315</v>
      </c>
      <c r="L476" s="19">
        <f t="shared" si="79"/>
        <v>1</v>
      </c>
      <c r="M476" s="18">
        <f t="shared" si="73"/>
        <v>36.36619513479315</v>
      </c>
      <c r="N476" s="85">
        <f t="shared" si="74"/>
        <v>37062</v>
      </c>
      <c r="O476" s="20">
        <f t="shared" si="75"/>
        <v>0.12073575075051224</v>
      </c>
      <c r="Y476" s="31">
        <f t="shared" si="80"/>
        <v>474</v>
      </c>
      <c r="AD476" s="89">
        <f>AVERAGE(INDEX($E$3:$E$1000,$Y476-DATA!$I$1+1):$E476)</f>
        <v>36.568</v>
      </c>
      <c r="AE476" s="89">
        <f>STDEVP(INDEX($E$3:$E$1000,$Y476-DATA!$I$1+1):$E476)</f>
        <v>0.2582298717550906</v>
      </c>
      <c r="AF476" s="89">
        <f>AD476-MACD!$AB$5*AE476</f>
        <v>36.051540256489815</v>
      </c>
      <c r="AG476" s="89">
        <f>AD476+MACD!$AB$5*AE476</f>
        <v>37.08445974351018</v>
      </c>
    </row>
    <row r="477" spans="1:33" ht="12.75">
      <c r="A477" s="16">
        <f>DATA!C483</f>
        <v>37063</v>
      </c>
      <c r="B477" s="53">
        <f>DATA!D483</f>
        <v>36.2</v>
      </c>
      <c r="C477" s="53">
        <f>DATA!E483</f>
        <v>36.34</v>
      </c>
      <c r="D477" s="53">
        <f>DATA!F483</f>
        <v>35.68</v>
      </c>
      <c r="E477" s="53">
        <f>DATA!G483</f>
        <v>35.72</v>
      </c>
      <c r="F477" s="55">
        <f>DATA!H483</f>
        <v>29200400</v>
      </c>
      <c r="G477" s="19">
        <f t="shared" si="76"/>
        <v>36.41388984882522</v>
      </c>
      <c r="H477" s="19">
        <f t="shared" si="77"/>
        <v>1</v>
      </c>
      <c r="I477" s="18">
        <f t="shared" si="72"/>
        <v>36.41388984882522</v>
      </c>
      <c r="J477" s="18"/>
      <c r="K477" s="19">
        <f t="shared" si="78"/>
        <v>36.34085414911499</v>
      </c>
      <c r="L477" s="19">
        <f t="shared" si="79"/>
        <v>1</v>
      </c>
      <c r="M477" s="18">
        <f t="shared" si="73"/>
        <v>36.34085414911499</v>
      </c>
      <c r="N477" s="85">
        <f t="shared" si="74"/>
        <v>37063</v>
      </c>
      <c r="O477" s="20">
        <f t="shared" si="75"/>
        <v>0.07303569971023194</v>
      </c>
      <c r="Y477" s="31">
        <f t="shared" si="80"/>
        <v>475</v>
      </c>
      <c r="AD477" s="89">
        <f>AVERAGE(INDEX($E$3:$E$1000,$Y477-DATA!$I$1+1):$E477)</f>
        <v>36.48733333333334</v>
      </c>
      <c r="AE477" s="89">
        <f>STDEVP(INDEX($E$3:$E$1000,$Y477-DATA!$I$1+1):$E477)</f>
        <v>0.31524523082089473</v>
      </c>
      <c r="AF477" s="89">
        <f>AD477-MACD!$AB$5*AE477</f>
        <v>35.85684287169155</v>
      </c>
      <c r="AG477" s="89">
        <f>AD477+MACD!$AB$5*AE477</f>
        <v>37.11782379497513</v>
      </c>
    </row>
    <row r="478" spans="1:33" ht="12.75">
      <c r="A478" s="16">
        <f>DATA!C484</f>
        <v>37064</v>
      </c>
      <c r="B478" s="53">
        <f>DATA!D484</f>
        <v>35.5</v>
      </c>
      <c r="C478" s="53">
        <f>DATA!E484</f>
        <v>35.63</v>
      </c>
      <c r="D478" s="53">
        <f>DATA!F484</f>
        <v>34.52</v>
      </c>
      <c r="E478" s="53">
        <f>DATA!G484</f>
        <v>34.66</v>
      </c>
      <c r="F478" s="55">
        <f>DATA!H484</f>
        <v>48926900</v>
      </c>
      <c r="G478" s="19">
        <f t="shared" si="76"/>
        <v>36.24685272036567</v>
      </c>
      <c r="H478" s="19">
        <f t="shared" si="77"/>
        <v>1</v>
      </c>
      <c r="I478" s="18">
        <f aca="true" t="shared" si="81" ref="I478:I519">G478/H478</f>
        <v>36.24685272036567</v>
      </c>
      <c r="J478" s="18"/>
      <c r="K478" s="19">
        <f t="shared" si="78"/>
        <v>36.27493830013009</v>
      </c>
      <c r="L478" s="19">
        <f t="shared" si="79"/>
        <v>1</v>
      </c>
      <c r="M478" s="18">
        <f aca="true" t="shared" si="82" ref="M478:M519">K478/L478</f>
        <v>36.27493830013009</v>
      </c>
      <c r="N478" s="85">
        <f aca="true" t="shared" si="83" ref="N478:N519">A478</f>
        <v>37064</v>
      </c>
      <c r="O478" s="20">
        <f aca="true" t="shared" si="84" ref="O478:O519">I478-M478</f>
        <v>-0.02808557976441506</v>
      </c>
      <c r="Y478" s="31">
        <f t="shared" si="80"/>
        <v>476</v>
      </c>
      <c r="AD478" s="89">
        <f>AVERAGE(INDEX($E$3:$E$1000,$Y478-DATA!$I$1+1):$E478)</f>
        <v>36.337999999999994</v>
      </c>
      <c r="AE478" s="89">
        <f>STDEVP(INDEX($E$3:$E$1000,$Y478-DATA!$I$1+1):$E478)</f>
        <v>0.5369692728640314</v>
      </c>
      <c r="AF478" s="89">
        <f>AD478-MACD!$AB$5*AE478</f>
        <v>35.26406145427193</v>
      </c>
      <c r="AG478" s="89">
        <f>AD478+MACD!$AB$5*AE478</f>
        <v>37.411938545728056</v>
      </c>
    </row>
    <row r="479" spans="1:33" ht="12.75">
      <c r="A479" s="16">
        <f>DATA!C485</f>
        <v>37065</v>
      </c>
      <c r="B479" s="53">
        <f>DATA!D485</f>
        <v>34.75</v>
      </c>
      <c r="C479" s="53">
        <f>DATA!E485</f>
        <v>35.07</v>
      </c>
      <c r="D479" s="53">
        <f>DATA!F485</f>
        <v>34.15</v>
      </c>
      <c r="E479" s="53">
        <f>DATA!G485</f>
        <v>34.78</v>
      </c>
      <c r="F479" s="55">
        <f>DATA!H485</f>
        <v>67540496</v>
      </c>
      <c r="G479" s="19">
        <f t="shared" si="76"/>
        <v>36.107152461283235</v>
      </c>
      <c r="H479" s="19">
        <f t="shared" si="77"/>
        <v>1</v>
      </c>
      <c r="I479" s="18">
        <f t="shared" si="81"/>
        <v>36.107152461283235</v>
      </c>
      <c r="J479" s="18"/>
      <c r="K479" s="19">
        <f t="shared" si="78"/>
        <v>36.21631326875244</v>
      </c>
      <c r="L479" s="19">
        <f t="shared" si="79"/>
        <v>1</v>
      </c>
      <c r="M479" s="18">
        <f t="shared" si="82"/>
        <v>36.21631326875244</v>
      </c>
      <c r="N479" s="85">
        <f t="shared" si="83"/>
        <v>37065</v>
      </c>
      <c r="O479" s="20">
        <f t="shared" si="84"/>
        <v>-0.10916080746920187</v>
      </c>
      <c r="Y479" s="31">
        <f t="shared" si="80"/>
        <v>477</v>
      </c>
      <c r="AD479" s="89">
        <f>AVERAGE(INDEX($E$3:$E$1000,$Y479-DATA!$I$1+1):$E479)</f>
        <v>36.21</v>
      </c>
      <c r="AE479" s="89">
        <f>STDEVP(INDEX($E$3:$E$1000,$Y479-DATA!$I$1+1):$E479)</f>
        <v>0.6519509183978731</v>
      </c>
      <c r="AF479" s="89">
        <f>AD479-MACD!$AB$5*AE479</f>
        <v>34.906098163204256</v>
      </c>
      <c r="AG479" s="89">
        <f>AD479+MACD!$AB$5*AE479</f>
        <v>37.513901836795746</v>
      </c>
    </row>
    <row r="480" spans="1:33" ht="12.75">
      <c r="A480" s="16">
        <f>DATA!C486</f>
        <v>37068</v>
      </c>
      <c r="B480" s="53">
        <f>DATA!D486</f>
        <v>34.72</v>
      </c>
      <c r="C480" s="53">
        <f>DATA!E486</f>
        <v>34.86</v>
      </c>
      <c r="D480" s="53">
        <f>DATA!F486</f>
        <v>34.59</v>
      </c>
      <c r="E480" s="53">
        <f>DATA!G486</f>
        <v>34.61</v>
      </c>
      <c r="F480" s="55">
        <f>DATA!H486</f>
        <v>23402900</v>
      </c>
      <c r="G480" s="19">
        <f t="shared" si="76"/>
        <v>35.96456651258959</v>
      </c>
      <c r="H480" s="19">
        <f t="shared" si="77"/>
        <v>1</v>
      </c>
      <c r="I480" s="18">
        <f t="shared" si="81"/>
        <v>35.96456651258959</v>
      </c>
      <c r="J480" s="18"/>
      <c r="K480" s="19">
        <f t="shared" si="78"/>
        <v>36.15332059154646</v>
      </c>
      <c r="L480" s="19">
        <f t="shared" si="79"/>
        <v>1</v>
      </c>
      <c r="M480" s="18">
        <f t="shared" si="82"/>
        <v>36.15332059154646</v>
      </c>
      <c r="N480" s="85">
        <f t="shared" si="83"/>
        <v>37068</v>
      </c>
      <c r="O480" s="20">
        <f t="shared" si="84"/>
        <v>-0.1887540789568689</v>
      </c>
      <c r="Y480" s="31">
        <f t="shared" si="80"/>
        <v>478</v>
      </c>
      <c r="AD480" s="89">
        <f>AVERAGE(INDEX($E$3:$E$1000,$Y480-DATA!$I$1+1):$E480)</f>
        <v>36.07666666666667</v>
      </c>
      <c r="AE480" s="89">
        <f>STDEVP(INDEX($E$3:$E$1000,$Y480-DATA!$I$1+1):$E480)</f>
        <v>0.7531681234772959</v>
      </c>
      <c r="AF480" s="89">
        <f>AD480-MACD!$AB$5*AE480</f>
        <v>34.57033041971208</v>
      </c>
      <c r="AG480" s="89">
        <f>AD480+MACD!$AB$5*AE480</f>
        <v>37.58300291362126</v>
      </c>
    </row>
    <row r="481" spans="1:33" ht="12.75">
      <c r="A481" s="16">
        <f>DATA!C487</f>
        <v>37069</v>
      </c>
      <c r="B481" s="53">
        <f>DATA!D487</f>
        <v>34.84</v>
      </c>
      <c r="C481" s="53">
        <f>DATA!E487</f>
        <v>35.2</v>
      </c>
      <c r="D481" s="53">
        <f>DATA!F487</f>
        <v>34.72</v>
      </c>
      <c r="E481" s="53">
        <f>DATA!G487</f>
        <v>35.15</v>
      </c>
      <c r="F481" s="55">
        <f>DATA!H487</f>
        <v>28127300</v>
      </c>
      <c r="G481" s="19">
        <f t="shared" si="76"/>
        <v>35.88698874948582</v>
      </c>
      <c r="H481" s="19">
        <f t="shared" si="77"/>
        <v>1</v>
      </c>
      <c r="I481" s="18">
        <f t="shared" si="81"/>
        <v>35.88698874948582</v>
      </c>
      <c r="J481" s="18"/>
      <c r="K481" s="19">
        <f t="shared" si="78"/>
        <v>36.113974685995615</v>
      </c>
      <c r="L481" s="19">
        <f t="shared" si="79"/>
        <v>1</v>
      </c>
      <c r="M481" s="18">
        <f t="shared" si="82"/>
        <v>36.113974685995615</v>
      </c>
      <c r="N481" s="85">
        <f t="shared" si="83"/>
        <v>37069</v>
      </c>
      <c r="O481" s="20">
        <f t="shared" si="84"/>
        <v>-0.22698593650979149</v>
      </c>
      <c r="Y481" s="31">
        <f t="shared" si="80"/>
        <v>479</v>
      </c>
      <c r="AD481" s="89">
        <f>AVERAGE(INDEX($E$3:$E$1000,$Y481-DATA!$I$1+1):$E481)</f>
        <v>35.96399999999999</v>
      </c>
      <c r="AE481" s="89">
        <f>STDEVP(INDEX($E$3:$E$1000,$Y481-DATA!$I$1+1):$E481)</f>
        <v>0.7569482589101005</v>
      </c>
      <c r="AF481" s="89">
        <f>AD481-MACD!$AB$5*AE481</f>
        <v>34.45010348217979</v>
      </c>
      <c r="AG481" s="89">
        <f>AD481+MACD!$AB$5*AE481</f>
        <v>37.47789651782019</v>
      </c>
    </row>
    <row r="482" spans="1:33" ht="12.75">
      <c r="A482" s="16">
        <f>DATA!C488</f>
        <v>37070</v>
      </c>
      <c r="B482" s="53">
        <f>DATA!D488</f>
        <v>35.18</v>
      </c>
      <c r="C482" s="53">
        <f>DATA!E488</f>
        <v>35.38</v>
      </c>
      <c r="D482" s="53">
        <f>DATA!F488</f>
        <v>34.99</v>
      </c>
      <c r="E482" s="53">
        <f>DATA!G488</f>
        <v>35</v>
      </c>
      <c r="F482" s="55">
        <f>DATA!H488</f>
        <v>21079600</v>
      </c>
      <c r="G482" s="19">
        <f t="shared" si="76"/>
        <v>35.80251363048718</v>
      </c>
      <c r="H482" s="19">
        <f t="shared" si="77"/>
        <v>1</v>
      </c>
      <c r="I482" s="18">
        <f t="shared" si="81"/>
        <v>35.80251363048718</v>
      </c>
      <c r="J482" s="18"/>
      <c r="K482" s="19">
        <f t="shared" si="78"/>
        <v>36.07028940419187</v>
      </c>
      <c r="L482" s="19">
        <f t="shared" si="79"/>
        <v>1</v>
      </c>
      <c r="M482" s="18">
        <f t="shared" si="82"/>
        <v>36.07028940419187</v>
      </c>
      <c r="N482" s="85">
        <f t="shared" si="83"/>
        <v>37070</v>
      </c>
      <c r="O482" s="20">
        <f t="shared" si="84"/>
        <v>-0.26777577370469174</v>
      </c>
      <c r="Y482" s="31">
        <f t="shared" si="80"/>
        <v>480</v>
      </c>
      <c r="AD482" s="89">
        <f>AVERAGE(INDEX($E$3:$E$1000,$Y482-DATA!$I$1+1):$E482)</f>
        <v>35.844</v>
      </c>
      <c r="AE482" s="89">
        <f>STDEVP(INDEX($E$3:$E$1000,$Y482-DATA!$I$1+1):$E482)</f>
        <v>0.7575821187611158</v>
      </c>
      <c r="AF482" s="89">
        <f>AD482-MACD!$AB$5*AE482</f>
        <v>34.328835762477766</v>
      </c>
      <c r="AG482" s="89">
        <f>AD482+MACD!$AB$5*AE482</f>
        <v>37.359164237522236</v>
      </c>
    </row>
    <row r="483" spans="1:33" ht="12.75">
      <c r="A483" s="16">
        <f>DATA!C489</f>
        <v>37071</v>
      </c>
      <c r="B483" s="53">
        <f>DATA!D489</f>
        <v>35</v>
      </c>
      <c r="C483" s="53">
        <f>DATA!E489</f>
        <v>35.31</v>
      </c>
      <c r="D483" s="53">
        <f>DATA!F489</f>
        <v>34.55</v>
      </c>
      <c r="E483" s="53">
        <f>DATA!G489</f>
        <v>34.65</v>
      </c>
      <c r="F483" s="55">
        <f>DATA!H489</f>
        <v>33225600</v>
      </c>
      <c r="G483" s="19">
        <f t="shared" si="76"/>
        <v>35.69275042758363</v>
      </c>
      <c r="H483" s="19">
        <f t="shared" si="77"/>
        <v>1</v>
      </c>
      <c r="I483" s="18">
        <f t="shared" si="81"/>
        <v>35.69275042758363</v>
      </c>
      <c r="J483" s="18"/>
      <c r="K483" s="19">
        <f t="shared" si="78"/>
        <v>36.01459178049807</v>
      </c>
      <c r="L483" s="19">
        <f t="shared" si="79"/>
        <v>1</v>
      </c>
      <c r="M483" s="18">
        <f t="shared" si="82"/>
        <v>36.01459178049807</v>
      </c>
      <c r="N483" s="85">
        <f t="shared" si="83"/>
        <v>37071</v>
      </c>
      <c r="O483" s="20">
        <f t="shared" si="84"/>
        <v>-0.32184135291443994</v>
      </c>
      <c r="Y483" s="31">
        <f t="shared" si="80"/>
        <v>481</v>
      </c>
      <c r="AD483" s="89">
        <f>AVERAGE(INDEX($E$3:$E$1000,$Y483-DATA!$I$1+1):$E483)</f>
        <v>35.701333333333324</v>
      </c>
      <c r="AE483" s="89">
        <f>STDEVP(INDEX($E$3:$E$1000,$Y483-DATA!$I$1+1):$E483)</f>
        <v>0.7674361355988708</v>
      </c>
      <c r="AF483" s="89">
        <f>AD483-MACD!$AB$5*AE483</f>
        <v>34.16646106213558</v>
      </c>
      <c r="AG483" s="89">
        <f>AD483+MACD!$AB$5*AE483</f>
        <v>37.236205604531065</v>
      </c>
    </row>
    <row r="484" spans="1:33" ht="12.75">
      <c r="A484" s="16">
        <f>DATA!C490</f>
        <v>0</v>
      </c>
      <c r="B484" s="53">
        <f>DATA!D490</f>
        <v>0</v>
      </c>
      <c r="C484" s="53">
        <f>DATA!E490</f>
        <v>0</v>
      </c>
      <c r="D484" s="53">
        <f>DATA!F490</f>
        <v>0</v>
      </c>
      <c r="E484" s="53">
        <f>DATA!G490</f>
        <v>0</v>
      </c>
      <c r="F484" s="55">
        <f>DATA!H490</f>
        <v>0</v>
      </c>
      <c r="G484" s="19">
        <f t="shared" si="76"/>
        <v>32.293440863051856</v>
      </c>
      <c r="H484" s="19">
        <f t="shared" si="77"/>
        <v>1</v>
      </c>
      <c r="I484" s="18">
        <f t="shared" si="81"/>
        <v>32.293440863051856</v>
      </c>
      <c r="J484" s="18"/>
      <c r="K484" s="19">
        <f t="shared" si="78"/>
        <v>34.60225484792952</v>
      </c>
      <c r="L484" s="19">
        <f t="shared" si="79"/>
        <v>1</v>
      </c>
      <c r="M484" s="18">
        <f t="shared" si="82"/>
        <v>34.60225484792952</v>
      </c>
      <c r="N484" s="85">
        <f t="shared" si="83"/>
        <v>0</v>
      </c>
      <c r="O484" s="20">
        <f t="shared" si="84"/>
        <v>-2.3088139848776663</v>
      </c>
      <c r="Y484" s="31">
        <f t="shared" si="80"/>
        <v>482</v>
      </c>
      <c r="AD484" s="89">
        <f>AVERAGE(INDEX($E$3:$E$1000,$Y484-DATA!$I$1+1):$E484)</f>
        <v>33.25933333333332</v>
      </c>
      <c r="AE484" s="89">
        <f>STDEVP(INDEX($E$3:$E$1000,$Y484-DATA!$I$1+1):$E484)</f>
        <v>8.91854507317325</v>
      </c>
      <c r="AF484" s="89">
        <f>AD484-MACD!$AB$5*AE484</f>
        <v>15.422243186986822</v>
      </c>
      <c r="AG484" s="89">
        <f>AD484+MACD!$AB$5*AE484</f>
        <v>51.09642347967983</v>
      </c>
    </row>
    <row r="485" spans="1:33" ht="12.75">
      <c r="A485" s="16">
        <f>DATA!C491</f>
        <v>0</v>
      </c>
      <c r="B485" s="53">
        <f>DATA!D491</f>
        <v>0</v>
      </c>
      <c r="C485" s="53">
        <f>DATA!E491</f>
        <v>0</v>
      </c>
      <c r="D485" s="53">
        <f>DATA!F491</f>
        <v>0</v>
      </c>
      <c r="E485" s="53">
        <f>DATA!G491</f>
        <v>0</v>
      </c>
      <c r="F485" s="55">
        <f>DATA!H491</f>
        <v>0</v>
      </c>
      <c r="G485" s="19">
        <f t="shared" si="76"/>
        <v>29.217875066570727</v>
      </c>
      <c r="H485" s="19">
        <f t="shared" si="77"/>
        <v>1</v>
      </c>
      <c r="I485" s="18">
        <f t="shared" si="81"/>
        <v>29.217875066570727</v>
      </c>
      <c r="J485" s="18"/>
      <c r="K485" s="19">
        <f t="shared" si="78"/>
        <v>33.245303677422484</v>
      </c>
      <c r="L485" s="19">
        <f t="shared" si="79"/>
        <v>1</v>
      </c>
      <c r="M485" s="18">
        <f t="shared" si="82"/>
        <v>33.245303677422484</v>
      </c>
      <c r="N485" s="85">
        <f t="shared" si="83"/>
        <v>0</v>
      </c>
      <c r="O485" s="20">
        <f t="shared" si="84"/>
        <v>-4.027428610851757</v>
      </c>
      <c r="Y485" s="31">
        <f t="shared" si="80"/>
        <v>483</v>
      </c>
      <c r="AD485" s="89">
        <f>AVERAGE(INDEX($E$3:$E$1000,$Y485-DATA!$I$1+1):$E485)</f>
        <v>30.82266666666666</v>
      </c>
      <c r="AE485" s="89">
        <f>STDEVP(INDEX($E$3:$E$1000,$Y485-DATA!$I$1+1):$E485)</f>
        <v>12.108953418396208</v>
      </c>
      <c r="AF485" s="89">
        <f>AD485-MACD!$AB$5*AE485</f>
        <v>6.604759829874244</v>
      </c>
      <c r="AG485" s="89">
        <f>AD485+MACD!$AB$5*AE485</f>
        <v>55.04057350345907</v>
      </c>
    </row>
    <row r="486" spans="1:33" ht="12.75">
      <c r="A486" s="16">
        <f>DATA!C492</f>
        <v>0</v>
      </c>
      <c r="B486" s="53">
        <f>DATA!D492</f>
        <v>0</v>
      </c>
      <c r="C486" s="53">
        <f>DATA!E492</f>
        <v>0</v>
      </c>
      <c r="D486" s="53">
        <f>DATA!F492</f>
        <v>0</v>
      </c>
      <c r="E486" s="53">
        <f>DATA!G492</f>
        <v>0</v>
      </c>
      <c r="F486" s="55">
        <f>DATA!H492</f>
        <v>0</v>
      </c>
      <c r="G486" s="19">
        <f t="shared" si="76"/>
        <v>26.435220298325895</v>
      </c>
      <c r="H486" s="19">
        <f t="shared" si="77"/>
        <v>1</v>
      </c>
      <c r="I486" s="18">
        <f t="shared" si="81"/>
        <v>26.435220298325895</v>
      </c>
      <c r="J486" s="18"/>
      <c r="K486" s="19">
        <f t="shared" si="78"/>
        <v>31.941566278307878</v>
      </c>
      <c r="L486" s="19">
        <f t="shared" si="79"/>
        <v>1</v>
      </c>
      <c r="M486" s="18">
        <f t="shared" si="82"/>
        <v>31.941566278307878</v>
      </c>
      <c r="N486" s="85">
        <f t="shared" si="83"/>
        <v>0</v>
      </c>
      <c r="O486" s="20">
        <f t="shared" si="84"/>
        <v>-5.506345979981983</v>
      </c>
      <c r="Y486" s="31">
        <f t="shared" si="80"/>
        <v>484</v>
      </c>
      <c r="AD486" s="89">
        <f>AVERAGE(INDEX($E$3:$E$1000,$Y486-DATA!$I$1+1):$E486)</f>
        <v>28.39533333333333</v>
      </c>
      <c r="AE486" s="89">
        <f>STDEVP(INDEX($E$3:$E$1000,$Y486-DATA!$I$1+1):$E486)</f>
        <v>14.212296491262613</v>
      </c>
      <c r="AF486" s="89">
        <f>AD486-MACD!$AB$5*AE486</f>
        <v>-0.029259649191896386</v>
      </c>
      <c r="AG486" s="89">
        <f>AD486+MACD!$AB$5*AE486</f>
        <v>56.81992631585855</v>
      </c>
    </row>
    <row r="487" spans="1:33" ht="12.75">
      <c r="A487" s="16">
        <f>DATA!C493</f>
        <v>0</v>
      </c>
      <c r="B487" s="53">
        <f>DATA!D493</f>
        <v>0</v>
      </c>
      <c r="C487" s="53">
        <f>DATA!E493</f>
        <v>0</v>
      </c>
      <c r="D487" s="53">
        <f>DATA!F493</f>
        <v>0</v>
      </c>
      <c r="E487" s="53">
        <f>DATA!G493</f>
        <v>0</v>
      </c>
      <c r="F487" s="55">
        <f>DATA!H493</f>
        <v>0</v>
      </c>
      <c r="G487" s="19">
        <f t="shared" si="76"/>
        <v>23.917580269913906</v>
      </c>
      <c r="H487" s="19">
        <f t="shared" si="77"/>
        <v>1</v>
      </c>
      <c r="I487" s="18">
        <f t="shared" si="81"/>
        <v>23.917580269913906</v>
      </c>
      <c r="J487" s="18"/>
      <c r="K487" s="19">
        <f t="shared" si="78"/>
        <v>30.688955836021297</v>
      </c>
      <c r="L487" s="19">
        <f t="shared" si="79"/>
        <v>1</v>
      </c>
      <c r="M487" s="18">
        <f t="shared" si="82"/>
        <v>30.688955836021297</v>
      </c>
      <c r="N487" s="85">
        <f t="shared" si="83"/>
        <v>0</v>
      </c>
      <c r="O487" s="20">
        <f t="shared" si="84"/>
        <v>-6.771375566107391</v>
      </c>
      <c r="Y487" s="31">
        <f t="shared" si="80"/>
        <v>485</v>
      </c>
      <c r="AD487" s="89">
        <f>AVERAGE(INDEX($E$3:$E$1000,$Y487-DATA!$I$1+1):$E487)</f>
        <v>25.973999999999997</v>
      </c>
      <c r="AE487" s="89">
        <f>STDEVP(INDEX($E$3:$E$1000,$Y487-DATA!$I$1+1):$E487)</f>
        <v>15.674591669322686</v>
      </c>
      <c r="AF487" s="89">
        <f>AD487-MACD!$AB$5*AE487</f>
        <v>-5.375183338645375</v>
      </c>
      <c r="AG487" s="89">
        <f>AD487+MACD!$AB$5*AE487</f>
        <v>57.323183338645364</v>
      </c>
    </row>
    <row r="488" spans="1:33" ht="12.75">
      <c r="A488" s="16">
        <f>DATA!C494</f>
        <v>0</v>
      </c>
      <c r="B488" s="53">
        <f>DATA!D494</f>
        <v>0</v>
      </c>
      <c r="C488" s="53">
        <f>DATA!E494</f>
        <v>0</v>
      </c>
      <c r="D488" s="53">
        <f>DATA!F494</f>
        <v>0</v>
      </c>
      <c r="E488" s="53">
        <f>DATA!G494</f>
        <v>0</v>
      </c>
      <c r="F488" s="55">
        <f>DATA!H494</f>
        <v>0</v>
      </c>
      <c r="G488" s="19">
        <f t="shared" si="76"/>
        <v>21.639715482303057</v>
      </c>
      <c r="H488" s="19">
        <f t="shared" si="77"/>
        <v>1</v>
      </c>
      <c r="I488" s="18">
        <f t="shared" si="81"/>
        <v>21.639715482303057</v>
      </c>
      <c r="J488" s="18"/>
      <c r="K488" s="19">
        <f t="shared" si="78"/>
        <v>29.4854673718636</v>
      </c>
      <c r="L488" s="19">
        <f t="shared" si="79"/>
        <v>1</v>
      </c>
      <c r="M488" s="18">
        <f t="shared" si="82"/>
        <v>29.4854673718636</v>
      </c>
      <c r="N488" s="85">
        <f t="shared" si="83"/>
        <v>0</v>
      </c>
      <c r="O488" s="20">
        <f t="shared" si="84"/>
        <v>-7.8457518895605425</v>
      </c>
      <c r="Y488" s="31">
        <f t="shared" si="80"/>
        <v>486</v>
      </c>
      <c r="AD488" s="89">
        <f>AVERAGE(INDEX($E$3:$E$1000,$Y488-DATA!$I$1+1):$E488)</f>
        <v>23.566666666666663</v>
      </c>
      <c r="AE488" s="89">
        <f>STDEVP(INDEX($E$3:$E$1000,$Y488-DATA!$I$1+1):$E488)</f>
        <v>16.674079151651995</v>
      </c>
      <c r="AF488" s="89">
        <f>AD488-MACD!$AB$5*AE488</f>
        <v>-9.781491636637327</v>
      </c>
      <c r="AG488" s="89">
        <f>AD488+MACD!$AB$5*AE488</f>
        <v>56.91482496997065</v>
      </c>
    </row>
    <row r="489" spans="1:33" ht="12.75">
      <c r="A489" s="16">
        <f>DATA!C495</f>
        <v>0</v>
      </c>
      <c r="B489" s="53">
        <f>DATA!D495</f>
        <v>0</v>
      </c>
      <c r="C489" s="53">
        <f>DATA!E495</f>
        <v>0</v>
      </c>
      <c r="D489" s="53">
        <f>DATA!F495</f>
        <v>0</v>
      </c>
      <c r="E489" s="53">
        <f>DATA!G495</f>
        <v>0</v>
      </c>
      <c r="F489" s="55">
        <f>DATA!H495</f>
        <v>0</v>
      </c>
      <c r="G489" s="19">
        <f t="shared" si="76"/>
        <v>19.578790198274195</v>
      </c>
      <c r="H489" s="19">
        <f t="shared" si="77"/>
        <v>1</v>
      </c>
      <c r="I489" s="18">
        <f t="shared" si="81"/>
        <v>19.578790198274195</v>
      </c>
      <c r="J489" s="18"/>
      <c r="K489" s="19">
        <f t="shared" si="78"/>
        <v>28.329174533751303</v>
      </c>
      <c r="L489" s="19">
        <f t="shared" si="79"/>
        <v>1</v>
      </c>
      <c r="M489" s="18">
        <f t="shared" si="82"/>
        <v>28.329174533751303</v>
      </c>
      <c r="N489" s="85">
        <f t="shared" si="83"/>
        <v>0</v>
      </c>
      <c r="O489" s="20">
        <f t="shared" si="84"/>
        <v>-8.750384335477108</v>
      </c>
      <c r="Y489" s="31">
        <f t="shared" si="80"/>
        <v>487</v>
      </c>
      <c r="AD489" s="89">
        <f>AVERAGE(INDEX($E$3:$E$1000,$Y489-DATA!$I$1+1):$E489)</f>
        <v>21.133333333333333</v>
      </c>
      <c r="AE489" s="89">
        <f>STDEVP(INDEX($E$3:$E$1000,$Y489-DATA!$I$1+1):$E489)</f>
        <v>17.262046486117715</v>
      </c>
      <c r="AF489" s="89">
        <f>AD489-MACD!$AB$5*AE489</f>
        <v>-13.390759638902097</v>
      </c>
      <c r="AG489" s="89">
        <f>AD489+MACD!$AB$5*AE489</f>
        <v>55.65742630556876</v>
      </c>
    </row>
    <row r="490" spans="1:33" ht="12.75">
      <c r="A490" s="16">
        <f>DATA!C496</f>
        <v>0</v>
      </c>
      <c r="B490" s="53">
        <f>DATA!D496</f>
        <v>0</v>
      </c>
      <c r="C490" s="53">
        <f>DATA!E496</f>
        <v>0</v>
      </c>
      <c r="D490" s="53">
        <f>DATA!F496</f>
        <v>0</v>
      </c>
      <c r="E490" s="53">
        <f>DATA!G496</f>
        <v>0</v>
      </c>
      <c r="F490" s="55">
        <f>DATA!H496</f>
        <v>0</v>
      </c>
      <c r="G490" s="19">
        <f t="shared" si="76"/>
        <v>17.71414351272427</v>
      </c>
      <c r="H490" s="19">
        <f t="shared" si="77"/>
        <v>1</v>
      </c>
      <c r="I490" s="18">
        <f t="shared" si="81"/>
        <v>17.71414351272427</v>
      </c>
      <c r="J490" s="18"/>
      <c r="K490" s="19">
        <f t="shared" si="78"/>
        <v>27.21822651281988</v>
      </c>
      <c r="L490" s="19">
        <f t="shared" si="79"/>
        <v>1</v>
      </c>
      <c r="M490" s="18">
        <f t="shared" si="82"/>
        <v>27.21822651281988</v>
      </c>
      <c r="N490" s="85">
        <f t="shared" si="83"/>
        <v>0</v>
      </c>
      <c r="O490" s="20">
        <f t="shared" si="84"/>
        <v>-9.504083000095608</v>
      </c>
      <c r="Y490" s="31">
        <f t="shared" si="80"/>
        <v>488</v>
      </c>
      <c r="AD490" s="89">
        <f>AVERAGE(INDEX($E$3:$E$1000,$Y490-DATA!$I$1+1):$E490)</f>
        <v>18.71466666666667</v>
      </c>
      <c r="AE490" s="89">
        <f>STDEVP(INDEX($E$3:$E$1000,$Y490-DATA!$I$1+1):$E490)</f>
        <v>17.510227056082268</v>
      </c>
      <c r="AF490" s="89">
        <f>AD490-MACD!$AB$5*AE490</f>
        <v>-16.305787445497867</v>
      </c>
      <c r="AG490" s="89">
        <f>AD490+MACD!$AB$5*AE490</f>
        <v>53.7351207788312</v>
      </c>
    </row>
    <row r="491" spans="1:33" ht="12.75">
      <c r="A491" s="16">
        <f>DATA!C497</f>
        <v>0</v>
      </c>
      <c r="B491" s="53">
        <f>DATA!D497</f>
        <v>0</v>
      </c>
      <c r="C491" s="53">
        <f>DATA!E497</f>
        <v>0</v>
      </c>
      <c r="D491" s="53">
        <f>DATA!F497</f>
        <v>0</v>
      </c>
      <c r="E491" s="53">
        <f>DATA!G497</f>
        <v>0</v>
      </c>
      <c r="F491" s="55">
        <f>DATA!H497</f>
        <v>0</v>
      </c>
      <c r="G491" s="19">
        <f t="shared" si="76"/>
        <v>16.02708222579815</v>
      </c>
      <c r="H491" s="19">
        <f t="shared" si="77"/>
        <v>1</v>
      </c>
      <c r="I491" s="18">
        <f t="shared" si="81"/>
        <v>16.02708222579815</v>
      </c>
      <c r="J491" s="18"/>
      <c r="K491" s="19">
        <f t="shared" si="78"/>
        <v>26.15084508094459</v>
      </c>
      <c r="L491" s="19">
        <f t="shared" si="79"/>
        <v>1</v>
      </c>
      <c r="M491" s="18">
        <f t="shared" si="82"/>
        <v>26.15084508094459</v>
      </c>
      <c r="N491" s="85">
        <f t="shared" si="83"/>
        <v>0</v>
      </c>
      <c r="O491" s="20">
        <f t="shared" si="84"/>
        <v>-10.123762855146438</v>
      </c>
      <c r="Y491" s="31">
        <f t="shared" si="80"/>
        <v>489</v>
      </c>
      <c r="AD491" s="89">
        <f>AVERAGE(INDEX($E$3:$E$1000,$Y491-DATA!$I$1+1):$E491)</f>
        <v>16.304666666666666</v>
      </c>
      <c r="AE491" s="89">
        <f>STDEVP(INDEX($E$3:$E$1000,$Y491-DATA!$I$1+1):$E491)</f>
        <v>17.432244401937716</v>
      </c>
      <c r="AF491" s="89">
        <f>AD491-MACD!$AB$5*AE491</f>
        <v>-18.559822137208766</v>
      </c>
      <c r="AG491" s="89">
        <f>AD491+MACD!$AB$5*AE491</f>
        <v>51.169155470542094</v>
      </c>
    </row>
    <row r="492" spans="1:33" ht="12.75">
      <c r="A492" s="16">
        <f>DATA!C498</f>
        <v>0</v>
      </c>
      <c r="B492" s="53">
        <f>DATA!D498</f>
        <v>0</v>
      </c>
      <c r="C492" s="53">
        <f>DATA!E498</f>
        <v>0</v>
      </c>
      <c r="D492" s="53">
        <f>DATA!F498</f>
        <v>0</v>
      </c>
      <c r="E492" s="53">
        <f>DATA!G498</f>
        <v>0</v>
      </c>
      <c r="F492" s="55">
        <f>DATA!H498</f>
        <v>0</v>
      </c>
      <c r="G492" s="19">
        <f t="shared" si="76"/>
        <v>14.500693442388803</v>
      </c>
      <c r="H492" s="19">
        <f t="shared" si="77"/>
        <v>1</v>
      </c>
      <c r="I492" s="18">
        <f t="shared" si="81"/>
        <v>14.500693442388803</v>
      </c>
      <c r="J492" s="18"/>
      <c r="K492" s="19">
        <f t="shared" si="78"/>
        <v>25.12532174443696</v>
      </c>
      <c r="L492" s="19">
        <f t="shared" si="79"/>
        <v>1</v>
      </c>
      <c r="M492" s="18">
        <f t="shared" si="82"/>
        <v>25.12532174443696</v>
      </c>
      <c r="N492" s="85">
        <f t="shared" si="83"/>
        <v>0</v>
      </c>
      <c r="O492" s="20">
        <f t="shared" si="84"/>
        <v>-10.624628302048157</v>
      </c>
      <c r="Y492" s="31">
        <f t="shared" si="80"/>
        <v>490</v>
      </c>
      <c r="AD492" s="89">
        <f>AVERAGE(INDEX($E$3:$E$1000,$Y492-DATA!$I$1+1):$E492)</f>
        <v>13.923333333333334</v>
      </c>
      <c r="AE492" s="89">
        <f>STDEVP(INDEX($E$3:$E$1000,$Y492-DATA!$I$1+1):$E492)</f>
        <v>17.053001560494337</v>
      </c>
      <c r="AF492" s="89">
        <f>AD492-MACD!$AB$5*AE492</f>
        <v>-20.182669787655342</v>
      </c>
      <c r="AG492" s="89">
        <f>AD492+MACD!$AB$5*AE492</f>
        <v>48.02933645432201</v>
      </c>
    </row>
    <row r="493" spans="1:33" ht="12.75">
      <c r="A493" s="16">
        <f>DATA!C499</f>
        <v>0</v>
      </c>
      <c r="B493" s="53">
        <f>DATA!D499</f>
        <v>0</v>
      </c>
      <c r="C493" s="53">
        <f>DATA!E499</f>
        <v>0</v>
      </c>
      <c r="D493" s="53">
        <f>DATA!F499</f>
        <v>0</v>
      </c>
      <c r="E493" s="53">
        <f>DATA!G499</f>
        <v>0</v>
      </c>
      <c r="F493" s="55">
        <f>DATA!H499</f>
        <v>0</v>
      </c>
      <c r="G493" s="19">
        <f t="shared" si="76"/>
        <v>13.119675019304156</v>
      </c>
      <c r="H493" s="19">
        <f t="shared" si="77"/>
        <v>1</v>
      </c>
      <c r="I493" s="18">
        <f t="shared" si="81"/>
        <v>13.119675019304156</v>
      </c>
      <c r="J493" s="18"/>
      <c r="K493" s="19">
        <f t="shared" si="78"/>
        <v>24.140015009361</v>
      </c>
      <c r="L493" s="19">
        <f t="shared" si="79"/>
        <v>1</v>
      </c>
      <c r="M493" s="18">
        <f t="shared" si="82"/>
        <v>24.140015009361</v>
      </c>
      <c r="N493" s="85">
        <f t="shared" si="83"/>
        <v>0</v>
      </c>
      <c r="O493" s="20">
        <f t="shared" si="84"/>
        <v>-11.020339990056845</v>
      </c>
      <c r="Y493" s="31">
        <f t="shared" si="80"/>
        <v>491</v>
      </c>
      <c r="AD493" s="89">
        <f>AVERAGE(INDEX($E$3:$E$1000,$Y493-DATA!$I$1+1):$E493)</f>
        <v>11.612666666666666</v>
      </c>
      <c r="AE493" s="89">
        <f>STDEVP(INDEX($E$3:$E$1000,$Y493-DATA!$I$1+1):$E493)</f>
        <v>16.42322561361061</v>
      </c>
      <c r="AF493" s="89">
        <f>AD493-MACD!$AB$5*AE493</f>
        <v>-21.233784560554557</v>
      </c>
      <c r="AG493" s="89">
        <f>AD493+MACD!$AB$5*AE493</f>
        <v>44.45911789388789</v>
      </c>
    </row>
    <row r="494" spans="1:33" ht="12.75">
      <c r="A494" s="16">
        <f>DATA!C500</f>
        <v>0</v>
      </c>
      <c r="B494" s="53">
        <f>DATA!D500</f>
        <v>0</v>
      </c>
      <c r="C494" s="53">
        <f>DATA!E500</f>
        <v>0</v>
      </c>
      <c r="D494" s="53">
        <f>DATA!F500</f>
        <v>0</v>
      </c>
      <c r="E494" s="53">
        <f>DATA!G500</f>
        <v>0</v>
      </c>
      <c r="F494" s="55">
        <f>DATA!H500</f>
        <v>0</v>
      </c>
      <c r="G494" s="19">
        <f t="shared" si="76"/>
        <v>11.870182160322807</v>
      </c>
      <c r="H494" s="19">
        <f t="shared" si="77"/>
        <v>1</v>
      </c>
      <c r="I494" s="18">
        <f t="shared" si="81"/>
        <v>11.870182160322807</v>
      </c>
      <c r="J494" s="18"/>
      <c r="K494" s="19">
        <f t="shared" si="78"/>
        <v>23.193347754091942</v>
      </c>
      <c r="L494" s="19">
        <f t="shared" si="79"/>
        <v>1</v>
      </c>
      <c r="M494" s="18">
        <f t="shared" si="82"/>
        <v>23.193347754091942</v>
      </c>
      <c r="N494" s="85">
        <f t="shared" si="83"/>
        <v>0</v>
      </c>
      <c r="O494" s="20">
        <f t="shared" si="84"/>
        <v>-11.323165593769135</v>
      </c>
      <c r="Y494" s="31">
        <f t="shared" si="80"/>
        <v>492</v>
      </c>
      <c r="AD494" s="89">
        <f>AVERAGE(INDEX($E$3:$E$1000,$Y494-DATA!$I$1+1):$E494)</f>
        <v>9.294</v>
      </c>
      <c r="AE494" s="89">
        <f>STDEVP(INDEX($E$3:$E$1000,$Y494-DATA!$I$1+1):$E494)</f>
        <v>15.41280973735808</v>
      </c>
      <c r="AF494" s="89">
        <f>AD494-MACD!$AB$5*AE494</f>
        <v>-21.53161947471616</v>
      </c>
      <c r="AG494" s="89">
        <f>AD494+MACD!$AB$5*AE494</f>
        <v>40.11961947471616</v>
      </c>
    </row>
    <row r="495" spans="1:33" ht="12.75">
      <c r="A495" s="16">
        <f>DATA!C501</f>
        <v>0</v>
      </c>
      <c r="B495" s="53">
        <f>DATA!D501</f>
        <v>0</v>
      </c>
      <c r="C495" s="53">
        <f>DATA!E501</f>
        <v>0</v>
      </c>
      <c r="D495" s="53">
        <f>DATA!F501</f>
        <v>0</v>
      </c>
      <c r="E495" s="53">
        <f>DATA!G501</f>
        <v>0</v>
      </c>
      <c r="F495" s="55">
        <f>DATA!H501</f>
        <v>0</v>
      </c>
      <c r="G495" s="19">
        <f t="shared" si="76"/>
        <v>10.739688621244445</v>
      </c>
      <c r="H495" s="19">
        <f t="shared" si="77"/>
        <v>1</v>
      </c>
      <c r="I495" s="18">
        <f t="shared" si="81"/>
        <v>10.739688621244445</v>
      </c>
      <c r="J495" s="18"/>
      <c r="K495" s="19">
        <f t="shared" si="78"/>
        <v>22.283804704911866</v>
      </c>
      <c r="L495" s="19">
        <f t="shared" si="79"/>
        <v>1</v>
      </c>
      <c r="M495" s="18">
        <f t="shared" si="82"/>
        <v>22.283804704911866</v>
      </c>
      <c r="N495" s="85">
        <f t="shared" si="83"/>
        <v>0</v>
      </c>
      <c r="O495" s="20">
        <f t="shared" si="84"/>
        <v>-11.54411608366742</v>
      </c>
      <c r="Y495" s="31">
        <f t="shared" si="80"/>
        <v>493</v>
      </c>
      <c r="AD495" s="89">
        <f>AVERAGE(INDEX($E$3:$E$1000,$Y495-DATA!$I$1+1):$E495)</f>
        <v>6.986666666666667</v>
      </c>
      <c r="AE495" s="89">
        <f>STDEVP(INDEX($E$3:$E$1000,$Y495-DATA!$I$1+1):$E495)</f>
        <v>13.973647420134165</v>
      </c>
      <c r="AF495" s="89">
        <f>AD495-MACD!$AB$5*AE495</f>
        <v>-20.960628173601663</v>
      </c>
      <c r="AG495" s="89">
        <f>AD495+MACD!$AB$5*AE495</f>
        <v>34.933961506935</v>
      </c>
    </row>
    <row r="496" spans="1:33" ht="12.75">
      <c r="A496" s="16">
        <f>DATA!C502</f>
        <v>0</v>
      </c>
      <c r="B496" s="53">
        <f>DATA!D502</f>
        <v>0</v>
      </c>
      <c r="C496" s="53">
        <f>DATA!E502</f>
        <v>0</v>
      </c>
      <c r="D496" s="53">
        <f>DATA!F502</f>
        <v>0</v>
      </c>
      <c r="E496" s="53">
        <f>DATA!G502</f>
        <v>0</v>
      </c>
      <c r="F496" s="55">
        <f>DATA!H502</f>
        <v>0</v>
      </c>
      <c r="G496" s="19">
        <f t="shared" si="76"/>
        <v>9.71686113350688</v>
      </c>
      <c r="H496" s="19">
        <f t="shared" si="77"/>
        <v>1</v>
      </c>
      <c r="I496" s="18">
        <f t="shared" si="81"/>
        <v>9.71686113350688</v>
      </c>
      <c r="J496" s="18"/>
      <c r="K496" s="19">
        <f t="shared" si="78"/>
        <v>21.4099300106016</v>
      </c>
      <c r="L496" s="19">
        <f t="shared" si="79"/>
        <v>1</v>
      </c>
      <c r="M496" s="18">
        <f t="shared" si="82"/>
        <v>21.4099300106016</v>
      </c>
      <c r="N496" s="85">
        <f t="shared" si="83"/>
        <v>0</v>
      </c>
      <c r="O496" s="20">
        <f t="shared" si="84"/>
        <v>-11.693068877094719</v>
      </c>
      <c r="Y496" s="31">
        <f t="shared" si="80"/>
        <v>494</v>
      </c>
      <c r="AD496" s="89">
        <f>AVERAGE(INDEX($E$3:$E$1000,$Y496-DATA!$I$1+1):$E496)</f>
        <v>4.6433333333333335</v>
      </c>
      <c r="AE496" s="89">
        <f>STDEVP(INDEX($E$3:$E$1000,$Y496-DATA!$I$1+1):$E496)</f>
        <v>11.838396100072941</v>
      </c>
      <c r="AF496" s="89">
        <f>AD496-MACD!$AB$5*AE496</f>
        <v>-19.03345886681255</v>
      </c>
      <c r="AG496" s="89">
        <f>AD496+MACD!$AB$5*AE496</f>
        <v>28.320125533479217</v>
      </c>
    </row>
    <row r="497" spans="1:33" ht="12.75">
      <c r="A497" s="16">
        <f>DATA!C503</f>
        <v>0</v>
      </c>
      <c r="B497" s="53">
        <f>DATA!D503</f>
        <v>0</v>
      </c>
      <c r="C497" s="53">
        <f>DATA!E503</f>
        <v>0</v>
      </c>
      <c r="D497" s="53">
        <f>DATA!F503</f>
        <v>0</v>
      </c>
      <c r="E497" s="53">
        <f>DATA!G503</f>
        <v>0</v>
      </c>
      <c r="F497" s="55">
        <f>DATA!H503</f>
        <v>0</v>
      </c>
      <c r="G497" s="19">
        <f t="shared" si="76"/>
        <v>8.791445787458606</v>
      </c>
      <c r="H497" s="19">
        <f t="shared" si="77"/>
        <v>1</v>
      </c>
      <c r="I497" s="18">
        <f t="shared" si="81"/>
        <v>8.791445787458606</v>
      </c>
      <c r="J497" s="18"/>
      <c r="K497" s="19">
        <f t="shared" si="78"/>
        <v>20.570324912146635</v>
      </c>
      <c r="L497" s="19">
        <f t="shared" si="79"/>
        <v>1</v>
      </c>
      <c r="M497" s="18">
        <f t="shared" si="82"/>
        <v>20.570324912146635</v>
      </c>
      <c r="N497" s="85">
        <f t="shared" si="83"/>
        <v>0</v>
      </c>
      <c r="O497" s="20">
        <f t="shared" si="84"/>
        <v>-11.778879124688029</v>
      </c>
      <c r="Y497" s="31">
        <f t="shared" si="80"/>
        <v>495</v>
      </c>
      <c r="AD497" s="89">
        <f>AVERAGE(INDEX($E$3:$E$1000,$Y497-DATA!$I$1+1):$E497)</f>
        <v>2.31</v>
      </c>
      <c r="AE497" s="89">
        <f>STDEVP(INDEX($E$3:$E$1000,$Y497-DATA!$I$1+1):$E497)</f>
        <v>8.643228563447803</v>
      </c>
      <c r="AF497" s="89">
        <f>AD497-MACD!$AB$5*AE497</f>
        <v>-14.976457126895605</v>
      </c>
      <c r="AG497" s="89">
        <f>AD497+MACD!$AB$5*AE497</f>
        <v>19.596457126895604</v>
      </c>
    </row>
    <row r="498" spans="1:33" ht="12.75">
      <c r="A498" s="16">
        <f>DATA!C504</f>
        <v>0</v>
      </c>
      <c r="B498" s="53">
        <f>DATA!D504</f>
        <v>0</v>
      </c>
      <c r="C498" s="53">
        <f>DATA!E504</f>
        <v>0</v>
      </c>
      <c r="D498" s="53">
        <f>DATA!F504</f>
        <v>0</v>
      </c>
      <c r="E498" s="53">
        <f>DATA!G504</f>
        <v>0</v>
      </c>
      <c r="F498" s="55">
        <f>DATA!H504</f>
        <v>0</v>
      </c>
      <c r="G498" s="19">
        <f t="shared" si="76"/>
        <v>7.954165236272073</v>
      </c>
      <c r="H498" s="19">
        <f t="shared" si="77"/>
        <v>1</v>
      </c>
      <c r="I498" s="18">
        <f t="shared" si="81"/>
        <v>7.954165236272073</v>
      </c>
      <c r="J498" s="18"/>
      <c r="K498" s="19">
        <f t="shared" si="78"/>
        <v>19.76364550382716</v>
      </c>
      <c r="L498" s="19">
        <f t="shared" si="79"/>
        <v>1</v>
      </c>
      <c r="M498" s="18">
        <f t="shared" si="82"/>
        <v>19.76364550382716</v>
      </c>
      <c r="N498" s="85">
        <f t="shared" si="83"/>
        <v>0</v>
      </c>
      <c r="O498" s="20">
        <f t="shared" si="84"/>
        <v>-11.809480267555088</v>
      </c>
      <c r="Y498" s="31">
        <f t="shared" si="80"/>
        <v>496</v>
      </c>
      <c r="AD498" s="89">
        <f>AVERAGE(INDEX($E$3:$E$1000,$Y498-DATA!$I$1+1):$E498)</f>
        <v>0</v>
      </c>
      <c r="AE498" s="89">
        <f>STDEVP(INDEX($E$3:$E$1000,$Y498-DATA!$I$1+1):$E498)</f>
        <v>0</v>
      </c>
      <c r="AF498" s="89">
        <f>AD498-MACD!$AB$5*AE498</f>
        <v>0</v>
      </c>
      <c r="AG498" s="89">
        <f>AD498+MACD!$AB$5*AE498</f>
        <v>0</v>
      </c>
    </row>
    <row r="499" spans="1:33" ht="12.75">
      <c r="A499" s="16">
        <f>DATA!C505</f>
        <v>0</v>
      </c>
      <c r="B499" s="53">
        <f>DATA!D505</f>
        <v>0</v>
      </c>
      <c r="C499" s="53">
        <f>DATA!E505</f>
        <v>0</v>
      </c>
      <c r="D499" s="53">
        <f>DATA!F505</f>
        <v>0</v>
      </c>
      <c r="E499" s="53">
        <f>DATA!G505</f>
        <v>0</v>
      </c>
      <c r="F499" s="55">
        <f>DATA!H505</f>
        <v>0</v>
      </c>
      <c r="G499" s="19">
        <f t="shared" si="76"/>
        <v>7.196625689960447</v>
      </c>
      <c r="H499" s="19">
        <f t="shared" si="77"/>
        <v>1</v>
      </c>
      <c r="I499" s="18">
        <f t="shared" si="81"/>
        <v>7.196625689960447</v>
      </c>
      <c r="J499" s="18"/>
      <c r="K499" s="19">
        <f t="shared" si="78"/>
        <v>18.988600582108447</v>
      </c>
      <c r="L499" s="19">
        <f t="shared" si="79"/>
        <v>1</v>
      </c>
      <c r="M499" s="18">
        <f t="shared" si="82"/>
        <v>18.988600582108447</v>
      </c>
      <c r="N499" s="85">
        <f t="shared" si="83"/>
        <v>0</v>
      </c>
      <c r="O499" s="20">
        <f t="shared" si="84"/>
        <v>-11.791974892148</v>
      </c>
      <c r="Y499" s="31">
        <f t="shared" si="80"/>
        <v>497</v>
      </c>
      <c r="AD499" s="89">
        <f>AVERAGE(INDEX($E$3:$E$1000,$Y499-DATA!$I$1+1):$E499)</f>
        <v>0</v>
      </c>
      <c r="AE499" s="89">
        <f>STDEVP(INDEX($E$3:$E$1000,$Y499-DATA!$I$1+1):$E499)</f>
        <v>0</v>
      </c>
      <c r="AF499" s="89">
        <f>AD499-MACD!$AB$5*AE499</f>
        <v>0</v>
      </c>
      <c r="AG499" s="89">
        <f>AD499+MACD!$AB$5*AE499</f>
        <v>0</v>
      </c>
    </row>
    <row r="500" spans="1:33" ht="12.75">
      <c r="A500" s="16">
        <f>DATA!C506</f>
        <v>0</v>
      </c>
      <c r="B500" s="53">
        <f>DATA!D506</f>
        <v>0</v>
      </c>
      <c r="C500" s="53">
        <f>DATA!E506</f>
        <v>0</v>
      </c>
      <c r="D500" s="53">
        <f>DATA!F506</f>
        <v>0</v>
      </c>
      <c r="E500" s="53">
        <f>DATA!G506</f>
        <v>0</v>
      </c>
      <c r="F500" s="55">
        <f>DATA!H506</f>
        <v>0</v>
      </c>
      <c r="G500" s="19">
        <f t="shared" si="76"/>
        <v>6.511232767107071</v>
      </c>
      <c r="H500" s="19">
        <f t="shared" si="77"/>
        <v>1</v>
      </c>
      <c r="I500" s="18">
        <f t="shared" si="81"/>
        <v>6.511232767107071</v>
      </c>
      <c r="J500" s="18"/>
      <c r="K500" s="19">
        <f t="shared" si="78"/>
        <v>18.243949578888508</v>
      </c>
      <c r="L500" s="19">
        <f t="shared" si="79"/>
        <v>1</v>
      </c>
      <c r="M500" s="18">
        <f t="shared" si="82"/>
        <v>18.243949578888508</v>
      </c>
      <c r="N500" s="85">
        <f t="shared" si="83"/>
        <v>0</v>
      </c>
      <c r="O500" s="20">
        <f t="shared" si="84"/>
        <v>-11.732716811781437</v>
      </c>
      <c r="Y500" s="31">
        <f t="shared" si="80"/>
        <v>498</v>
      </c>
      <c r="AD500" s="89">
        <f>AVERAGE(INDEX($E$3:$E$1000,$Y500-DATA!$I$1+1):$E500)</f>
        <v>0</v>
      </c>
      <c r="AE500" s="89">
        <f>STDEVP(INDEX($E$3:$E$1000,$Y500-DATA!$I$1+1):$E500)</f>
        <v>0</v>
      </c>
      <c r="AF500" s="89">
        <f>AD500-MACD!$AB$5*AE500</f>
        <v>0</v>
      </c>
      <c r="AG500" s="89">
        <f>AD500+MACD!$AB$5*AE500</f>
        <v>0</v>
      </c>
    </row>
    <row r="501" spans="1:33" ht="12.75">
      <c r="A501" s="16">
        <f>DATA!C507</f>
        <v>0</v>
      </c>
      <c r="B501" s="53">
        <f>DATA!D507</f>
        <v>0</v>
      </c>
      <c r="C501" s="53">
        <f>DATA!E507</f>
        <v>0</v>
      </c>
      <c r="D501" s="53">
        <f>DATA!F507</f>
        <v>0</v>
      </c>
      <c r="E501" s="53">
        <f>DATA!G507</f>
        <v>0</v>
      </c>
      <c r="F501" s="55">
        <f>DATA!H507</f>
        <v>0</v>
      </c>
      <c r="G501" s="19">
        <f t="shared" si="76"/>
        <v>5.891115360715921</v>
      </c>
      <c r="H501" s="19">
        <f t="shared" si="77"/>
        <v>1</v>
      </c>
      <c r="I501" s="18">
        <f t="shared" si="81"/>
        <v>5.891115360715921</v>
      </c>
      <c r="J501" s="18"/>
      <c r="K501" s="19">
        <f t="shared" si="78"/>
        <v>17.52850057579484</v>
      </c>
      <c r="L501" s="19">
        <f t="shared" si="79"/>
        <v>1</v>
      </c>
      <c r="M501" s="18">
        <f t="shared" si="82"/>
        <v>17.52850057579484</v>
      </c>
      <c r="N501" s="85">
        <f t="shared" si="83"/>
        <v>0</v>
      </c>
      <c r="O501" s="20">
        <f t="shared" si="84"/>
        <v>-11.637385215078918</v>
      </c>
      <c r="Y501" s="31">
        <f t="shared" si="80"/>
        <v>499</v>
      </c>
      <c r="AD501" s="89">
        <f>AVERAGE(INDEX($E$3:$E$1000,$Y501-DATA!$I$1+1):$E501)</f>
        <v>0</v>
      </c>
      <c r="AE501" s="89">
        <f>STDEVP(INDEX($E$3:$E$1000,$Y501-DATA!$I$1+1):$E501)</f>
        <v>0</v>
      </c>
      <c r="AF501" s="89">
        <f>AD501-MACD!$AB$5*AE501</f>
        <v>0</v>
      </c>
      <c r="AG501" s="89">
        <f>AD501+MACD!$AB$5*AE501</f>
        <v>0</v>
      </c>
    </row>
    <row r="502" spans="1:33" ht="12.75">
      <c r="A502" s="16">
        <f>DATA!C508</f>
        <v>0</v>
      </c>
      <c r="B502" s="53">
        <f>DATA!D508</f>
        <v>0</v>
      </c>
      <c r="C502" s="53">
        <f>DATA!E508</f>
        <v>0</v>
      </c>
      <c r="D502" s="53">
        <f>DATA!F508</f>
        <v>0</v>
      </c>
      <c r="E502" s="53">
        <f>DATA!G508</f>
        <v>0</v>
      </c>
      <c r="F502" s="55">
        <f>DATA!H508</f>
        <v>0</v>
      </c>
      <c r="G502" s="19">
        <f t="shared" si="76"/>
        <v>5.3300567549334525</v>
      </c>
      <c r="H502" s="19">
        <f t="shared" si="77"/>
        <v>1</v>
      </c>
      <c r="I502" s="18">
        <f t="shared" si="81"/>
        <v>5.3300567549334525</v>
      </c>
      <c r="J502" s="18"/>
      <c r="K502" s="19">
        <f t="shared" si="78"/>
        <v>16.841108396351906</v>
      </c>
      <c r="L502" s="19">
        <f t="shared" si="79"/>
        <v>1</v>
      </c>
      <c r="M502" s="18">
        <f t="shared" si="82"/>
        <v>16.841108396351906</v>
      </c>
      <c r="N502" s="85">
        <f t="shared" si="83"/>
        <v>0</v>
      </c>
      <c r="O502" s="20">
        <f t="shared" si="84"/>
        <v>-11.511051641418454</v>
      </c>
      <c r="Y502" s="31">
        <f t="shared" si="80"/>
        <v>500</v>
      </c>
      <c r="AD502" s="89">
        <f>AVERAGE(INDEX($E$3:$E$1000,$Y502-DATA!$I$1+1):$E502)</f>
        <v>0</v>
      </c>
      <c r="AE502" s="89">
        <f>STDEVP(INDEX($E$3:$E$1000,$Y502-DATA!$I$1+1):$E502)</f>
        <v>0</v>
      </c>
      <c r="AF502" s="89">
        <f>AD502-MACD!$AB$5*AE502</f>
        <v>0</v>
      </c>
      <c r="AG502" s="89">
        <f>AD502+MACD!$AB$5*AE502</f>
        <v>0</v>
      </c>
    </row>
    <row r="503" spans="1:33" ht="12.75">
      <c r="A503" s="16">
        <f>DATA!C509</f>
        <v>0</v>
      </c>
      <c r="B503" s="53">
        <f>DATA!D509</f>
        <v>0</v>
      </c>
      <c r="C503" s="53">
        <f>DATA!E509</f>
        <v>0</v>
      </c>
      <c r="D503" s="53">
        <f>DATA!F509</f>
        <v>0</v>
      </c>
      <c r="E503" s="53">
        <f>DATA!G509</f>
        <v>0</v>
      </c>
      <c r="F503" s="55">
        <f>DATA!H509</f>
        <v>0</v>
      </c>
      <c r="G503" s="19">
        <f t="shared" si="76"/>
        <v>4.822432302082648</v>
      </c>
      <c r="H503" s="19">
        <f t="shared" si="77"/>
        <v>1</v>
      </c>
      <c r="I503" s="18">
        <f t="shared" si="81"/>
        <v>4.822432302082648</v>
      </c>
      <c r="J503" s="18"/>
      <c r="K503" s="19">
        <f t="shared" si="78"/>
        <v>16.180672772965558</v>
      </c>
      <c r="L503" s="19">
        <f t="shared" si="79"/>
        <v>1</v>
      </c>
      <c r="M503" s="18">
        <f t="shared" si="82"/>
        <v>16.180672772965558</v>
      </c>
      <c r="N503" s="85">
        <f t="shared" si="83"/>
        <v>0</v>
      </c>
      <c r="O503" s="20">
        <f t="shared" si="84"/>
        <v>-11.35824047088291</v>
      </c>
      <c r="Y503" s="31">
        <f t="shared" si="80"/>
        <v>501</v>
      </c>
      <c r="AD503" s="89">
        <f>AVERAGE(INDEX($E$3:$E$1000,$Y503-DATA!$I$1+1):$E503)</f>
        <v>0</v>
      </c>
      <c r="AE503" s="89">
        <f>STDEVP(INDEX($E$3:$E$1000,$Y503-DATA!$I$1+1):$E503)</f>
        <v>0</v>
      </c>
      <c r="AF503" s="89">
        <f>AD503-MACD!$AB$5*AE503</f>
        <v>0</v>
      </c>
      <c r="AG503" s="89">
        <f>AD503+MACD!$AB$5*AE503</f>
        <v>0</v>
      </c>
    </row>
    <row r="504" spans="1:33" ht="12.75">
      <c r="A504" s="16">
        <f>DATA!C510</f>
        <v>0</v>
      </c>
      <c r="B504" s="53">
        <f>DATA!D510</f>
        <v>0</v>
      </c>
      <c r="C504" s="53">
        <f>DATA!E510</f>
        <v>0</v>
      </c>
      <c r="D504" s="53">
        <f>DATA!F510</f>
        <v>0</v>
      </c>
      <c r="E504" s="53">
        <f>DATA!G510</f>
        <v>0</v>
      </c>
      <c r="F504" s="55">
        <f>DATA!H510</f>
        <v>0</v>
      </c>
      <c r="G504" s="19">
        <f t="shared" si="76"/>
        <v>4.363153035217634</v>
      </c>
      <c r="H504" s="19">
        <f t="shared" si="77"/>
        <v>1</v>
      </c>
      <c r="I504" s="18">
        <f t="shared" si="81"/>
        <v>4.363153035217634</v>
      </c>
      <c r="J504" s="18"/>
      <c r="K504" s="19">
        <f t="shared" si="78"/>
        <v>15.546136585790439</v>
      </c>
      <c r="L504" s="19">
        <f t="shared" si="79"/>
        <v>1</v>
      </c>
      <c r="M504" s="18">
        <f t="shared" si="82"/>
        <v>15.546136585790439</v>
      </c>
      <c r="N504" s="85">
        <f t="shared" si="83"/>
        <v>0</v>
      </c>
      <c r="O504" s="20">
        <f t="shared" si="84"/>
        <v>-11.182983550572805</v>
      </c>
      <c r="Y504" s="31">
        <f t="shared" si="80"/>
        <v>502</v>
      </c>
      <c r="AD504" s="89">
        <f>AVERAGE(INDEX($E$3:$E$1000,$Y504-DATA!$I$1+1):$E504)</f>
        <v>0</v>
      </c>
      <c r="AE504" s="89">
        <f>STDEVP(INDEX($E$3:$E$1000,$Y504-DATA!$I$1+1):$E504)</f>
        <v>0</v>
      </c>
      <c r="AF504" s="89">
        <f>AD504-MACD!$AB$5*AE504</f>
        <v>0</v>
      </c>
      <c r="AG504" s="89">
        <f>AD504+MACD!$AB$5*AE504</f>
        <v>0</v>
      </c>
    </row>
    <row r="505" spans="1:33" ht="12.75">
      <c r="A505" s="16">
        <f>DATA!C511</f>
        <v>0</v>
      </c>
      <c r="B505" s="53">
        <f>DATA!D511</f>
        <v>0</v>
      </c>
      <c r="C505" s="53">
        <f>DATA!E511</f>
        <v>0</v>
      </c>
      <c r="D505" s="53">
        <f>DATA!F511</f>
        <v>0</v>
      </c>
      <c r="E505" s="53">
        <f>DATA!G511</f>
        <v>0</v>
      </c>
      <c r="F505" s="55">
        <f>DATA!H511</f>
        <v>0</v>
      </c>
      <c r="G505" s="19">
        <f t="shared" si="76"/>
        <v>3.9476146509111927</v>
      </c>
      <c r="H505" s="19">
        <f t="shared" si="77"/>
        <v>1</v>
      </c>
      <c r="I505" s="18">
        <f t="shared" si="81"/>
        <v>3.9476146509111927</v>
      </c>
      <c r="J505" s="18"/>
      <c r="K505" s="19">
        <f t="shared" si="78"/>
        <v>14.936484170661403</v>
      </c>
      <c r="L505" s="19">
        <f t="shared" si="79"/>
        <v>1</v>
      </c>
      <c r="M505" s="18">
        <f t="shared" si="82"/>
        <v>14.936484170661403</v>
      </c>
      <c r="N505" s="85">
        <f t="shared" si="83"/>
        <v>0</v>
      </c>
      <c r="O505" s="20">
        <f t="shared" si="84"/>
        <v>-10.98886951975021</v>
      </c>
      <c r="Y505" s="31">
        <f t="shared" si="80"/>
        <v>503</v>
      </c>
      <c r="AD505" s="89">
        <f>AVERAGE(INDEX($E$3:$E$1000,$Y505-DATA!$I$1+1):$E505)</f>
        <v>0</v>
      </c>
      <c r="AE505" s="89">
        <f>STDEVP(INDEX($E$3:$E$1000,$Y505-DATA!$I$1+1):$E505)</f>
        <v>0</v>
      </c>
      <c r="AF505" s="89">
        <f>AD505-MACD!$AB$5*AE505</f>
        <v>0</v>
      </c>
      <c r="AG505" s="89">
        <f>AD505+MACD!$AB$5*AE505</f>
        <v>0</v>
      </c>
    </row>
    <row r="506" spans="1:33" ht="12.75">
      <c r="A506" s="16">
        <f>DATA!C512</f>
        <v>0</v>
      </c>
      <c r="B506" s="53">
        <f>DATA!D512</f>
        <v>0</v>
      </c>
      <c r="C506" s="53">
        <f>DATA!E512</f>
        <v>0</v>
      </c>
      <c r="D506" s="53">
        <f>DATA!F512</f>
        <v>0</v>
      </c>
      <c r="E506" s="53">
        <f>DATA!G512</f>
        <v>0</v>
      </c>
      <c r="F506" s="55">
        <f>DATA!H512</f>
        <v>0</v>
      </c>
      <c r="G506" s="19">
        <f t="shared" si="76"/>
        <v>3.5716513508244123</v>
      </c>
      <c r="H506" s="19">
        <f t="shared" si="77"/>
        <v>1</v>
      </c>
      <c r="I506" s="18">
        <f t="shared" si="81"/>
        <v>3.5716513508244123</v>
      </c>
      <c r="J506" s="18"/>
      <c r="K506" s="19">
        <f t="shared" si="78"/>
        <v>14.350739693380564</v>
      </c>
      <c r="L506" s="19">
        <f t="shared" si="79"/>
        <v>1</v>
      </c>
      <c r="M506" s="18">
        <f t="shared" si="82"/>
        <v>14.350739693380564</v>
      </c>
      <c r="N506" s="85">
        <f t="shared" si="83"/>
        <v>0</v>
      </c>
      <c r="O506" s="20">
        <f t="shared" si="84"/>
        <v>-10.779088342556152</v>
      </c>
      <c r="Y506" s="31">
        <f t="shared" si="80"/>
        <v>504</v>
      </c>
      <c r="AD506" s="89">
        <f>AVERAGE(INDEX($E$3:$E$1000,$Y506-DATA!$I$1+1):$E506)</f>
        <v>0</v>
      </c>
      <c r="AE506" s="89">
        <f>STDEVP(INDEX($E$3:$E$1000,$Y506-DATA!$I$1+1):$E506)</f>
        <v>0</v>
      </c>
      <c r="AF506" s="89">
        <f>AD506-MACD!$AB$5*AE506</f>
        <v>0</v>
      </c>
      <c r="AG506" s="89">
        <f>AD506+MACD!$AB$5*AE506</f>
        <v>0</v>
      </c>
    </row>
    <row r="507" spans="1:33" ht="12.75">
      <c r="A507" s="16">
        <f>DATA!C513</f>
        <v>0</v>
      </c>
      <c r="B507" s="53">
        <f>DATA!D513</f>
        <v>0</v>
      </c>
      <c r="C507" s="53">
        <f>DATA!E513</f>
        <v>0</v>
      </c>
      <c r="D507" s="53">
        <f>DATA!F513</f>
        <v>0</v>
      </c>
      <c r="E507" s="53">
        <f>DATA!G513</f>
        <v>0</v>
      </c>
      <c r="F507" s="55">
        <f>DATA!H513</f>
        <v>0</v>
      </c>
      <c r="G507" s="19">
        <f t="shared" si="76"/>
        <v>3.2314940793173252</v>
      </c>
      <c r="H507" s="19">
        <f t="shared" si="77"/>
        <v>1</v>
      </c>
      <c r="I507" s="18">
        <f t="shared" si="81"/>
        <v>3.2314940793173252</v>
      </c>
      <c r="J507" s="18"/>
      <c r="K507" s="19">
        <f t="shared" si="78"/>
        <v>13.787965587757798</v>
      </c>
      <c r="L507" s="19">
        <f t="shared" si="79"/>
        <v>1</v>
      </c>
      <c r="M507" s="18">
        <f t="shared" si="82"/>
        <v>13.787965587757798</v>
      </c>
      <c r="N507" s="85">
        <f t="shared" si="83"/>
        <v>0</v>
      </c>
      <c r="O507" s="20">
        <f t="shared" si="84"/>
        <v>-10.556471508440472</v>
      </c>
      <c r="Y507" s="31">
        <f t="shared" si="80"/>
        <v>505</v>
      </c>
      <c r="AD507" s="89">
        <f>AVERAGE(INDEX($E$3:$E$1000,$Y507-DATA!$I$1+1):$E507)</f>
        <v>0</v>
      </c>
      <c r="AE507" s="89">
        <f>STDEVP(INDEX($E$3:$E$1000,$Y507-DATA!$I$1+1):$E507)</f>
        <v>0</v>
      </c>
      <c r="AF507" s="89">
        <f>AD507-MACD!$AB$5*AE507</f>
        <v>0</v>
      </c>
      <c r="AG507" s="89">
        <f>AD507+MACD!$AB$5*AE507</f>
        <v>0</v>
      </c>
    </row>
    <row r="508" spans="1:33" ht="12.75">
      <c r="A508" s="16">
        <f>DATA!C514</f>
        <v>0</v>
      </c>
      <c r="B508" s="53">
        <f>DATA!D514</f>
        <v>0</v>
      </c>
      <c r="C508" s="53">
        <f>DATA!E514</f>
        <v>0</v>
      </c>
      <c r="D508" s="53">
        <f>DATA!F514</f>
        <v>0</v>
      </c>
      <c r="E508" s="53">
        <f>DATA!G514</f>
        <v>0</v>
      </c>
      <c r="F508" s="55">
        <f>DATA!H514</f>
        <v>0</v>
      </c>
      <c r="G508" s="19">
        <f t="shared" si="76"/>
        <v>2.923732738429961</v>
      </c>
      <c r="H508" s="19">
        <f t="shared" si="77"/>
        <v>1</v>
      </c>
      <c r="I508" s="18">
        <f t="shared" si="81"/>
        <v>2.923732738429961</v>
      </c>
      <c r="J508" s="18"/>
      <c r="K508" s="19">
        <f t="shared" si="78"/>
        <v>13.247261054904552</v>
      </c>
      <c r="L508" s="19">
        <f t="shared" si="79"/>
        <v>1</v>
      </c>
      <c r="M508" s="18">
        <f t="shared" si="82"/>
        <v>13.247261054904552</v>
      </c>
      <c r="N508" s="85">
        <f t="shared" si="83"/>
        <v>0</v>
      </c>
      <c r="O508" s="20">
        <f t="shared" si="84"/>
        <v>-10.32352831647459</v>
      </c>
      <c r="Y508" s="31">
        <f t="shared" si="80"/>
        <v>506</v>
      </c>
      <c r="AD508" s="89">
        <f>AVERAGE(INDEX($E$3:$E$1000,$Y508-DATA!$I$1+1):$E508)</f>
        <v>0</v>
      </c>
      <c r="AE508" s="89">
        <f>STDEVP(INDEX($E$3:$E$1000,$Y508-DATA!$I$1+1):$E508)</f>
        <v>0</v>
      </c>
      <c r="AF508" s="89">
        <f>AD508-MACD!$AB$5*AE508</f>
        <v>0</v>
      </c>
      <c r="AG508" s="89">
        <f>AD508+MACD!$AB$5*AE508</f>
        <v>0</v>
      </c>
    </row>
    <row r="509" spans="1:33" ht="12.75">
      <c r="A509" s="16">
        <f>DATA!C515</f>
        <v>0</v>
      </c>
      <c r="B509" s="53">
        <f>DATA!D515</f>
        <v>0</v>
      </c>
      <c r="C509" s="53">
        <f>DATA!E515</f>
        <v>0</v>
      </c>
      <c r="D509" s="53">
        <f>DATA!F515</f>
        <v>0</v>
      </c>
      <c r="E509" s="53">
        <f>DATA!G515</f>
        <v>0</v>
      </c>
      <c r="F509" s="55">
        <f>DATA!H515</f>
        <v>0</v>
      </c>
      <c r="G509" s="19">
        <f t="shared" si="76"/>
        <v>2.645282001436631</v>
      </c>
      <c r="H509" s="19">
        <f t="shared" si="77"/>
        <v>1</v>
      </c>
      <c r="I509" s="18">
        <f t="shared" si="81"/>
        <v>2.645282001436631</v>
      </c>
      <c r="J509" s="18"/>
      <c r="K509" s="19">
        <f t="shared" si="78"/>
        <v>12.727760621378884</v>
      </c>
      <c r="L509" s="19">
        <f t="shared" si="79"/>
        <v>1</v>
      </c>
      <c r="M509" s="18">
        <f t="shared" si="82"/>
        <v>12.727760621378884</v>
      </c>
      <c r="N509" s="85">
        <f t="shared" si="83"/>
        <v>0</v>
      </c>
      <c r="O509" s="20">
        <f t="shared" si="84"/>
        <v>-10.082478619942254</v>
      </c>
      <c r="Y509" s="31">
        <f t="shared" si="80"/>
        <v>507</v>
      </c>
      <c r="AD509" s="89">
        <f>AVERAGE(INDEX($E$3:$E$1000,$Y509-DATA!$I$1+1):$E509)</f>
        <v>0</v>
      </c>
      <c r="AE509" s="89">
        <f>STDEVP(INDEX($E$3:$E$1000,$Y509-DATA!$I$1+1):$E509)</f>
        <v>0</v>
      </c>
      <c r="AF509" s="89">
        <f>AD509-MACD!$AB$5*AE509</f>
        <v>0</v>
      </c>
      <c r="AG509" s="89">
        <f>AD509+MACD!$AB$5*AE509</f>
        <v>0</v>
      </c>
    </row>
    <row r="510" spans="1:33" ht="12.75">
      <c r="A510" s="16">
        <f>DATA!C516</f>
        <v>0</v>
      </c>
      <c r="B510" s="53">
        <f>DATA!D516</f>
        <v>0</v>
      </c>
      <c r="C510" s="53">
        <f>DATA!E516</f>
        <v>0</v>
      </c>
      <c r="D510" s="53">
        <f>DATA!F516</f>
        <v>0</v>
      </c>
      <c r="E510" s="53">
        <f>DATA!G516</f>
        <v>0</v>
      </c>
      <c r="F510" s="55">
        <f>DATA!H516</f>
        <v>0</v>
      </c>
      <c r="G510" s="19">
        <f t="shared" si="76"/>
        <v>2.39335038225219</v>
      </c>
      <c r="H510" s="19">
        <f t="shared" si="77"/>
        <v>1</v>
      </c>
      <c r="I510" s="18">
        <f t="shared" si="81"/>
        <v>2.39335038225219</v>
      </c>
      <c r="J510" s="18"/>
      <c r="K510" s="19">
        <f t="shared" si="78"/>
        <v>12.22863275387383</v>
      </c>
      <c r="L510" s="19">
        <f t="shared" si="79"/>
        <v>1</v>
      </c>
      <c r="M510" s="18">
        <f t="shared" si="82"/>
        <v>12.22863275387383</v>
      </c>
      <c r="N510" s="85">
        <f t="shared" si="83"/>
        <v>0</v>
      </c>
      <c r="O510" s="20">
        <f t="shared" si="84"/>
        <v>-9.83528237162164</v>
      </c>
      <c r="Y510" s="31">
        <f t="shared" si="80"/>
        <v>508</v>
      </c>
      <c r="AD510" s="89">
        <f>AVERAGE(INDEX($E$3:$E$1000,$Y510-DATA!$I$1+1):$E510)</f>
        <v>0</v>
      </c>
      <c r="AE510" s="89">
        <f>STDEVP(INDEX($E$3:$E$1000,$Y510-DATA!$I$1+1):$E510)</f>
        <v>0</v>
      </c>
      <c r="AF510" s="89">
        <f>AD510-MACD!$AB$5*AE510</f>
        <v>0</v>
      </c>
      <c r="AG510" s="89">
        <f>AD510+MACD!$AB$5*AE510</f>
        <v>0</v>
      </c>
    </row>
    <row r="511" spans="1:33" ht="12.75">
      <c r="A511" s="16">
        <f>DATA!C517</f>
        <v>0</v>
      </c>
      <c r="B511" s="53">
        <f>DATA!D517</f>
        <v>0</v>
      </c>
      <c r="C511" s="53">
        <f>DATA!E517</f>
        <v>0</v>
      </c>
      <c r="D511" s="53">
        <f>DATA!F517</f>
        <v>0</v>
      </c>
      <c r="E511" s="53">
        <f>DATA!G517</f>
        <v>0</v>
      </c>
      <c r="F511" s="55">
        <f>DATA!H517</f>
        <v>0</v>
      </c>
      <c r="G511" s="19">
        <f t="shared" si="76"/>
        <v>2.1654122506091245</v>
      </c>
      <c r="H511" s="19">
        <f t="shared" si="77"/>
        <v>1</v>
      </c>
      <c r="I511" s="18">
        <f t="shared" si="81"/>
        <v>2.1654122506091245</v>
      </c>
      <c r="J511" s="18"/>
      <c r="K511" s="19">
        <f t="shared" si="78"/>
        <v>11.749078528231719</v>
      </c>
      <c r="L511" s="19">
        <f t="shared" si="79"/>
        <v>1</v>
      </c>
      <c r="M511" s="18">
        <f t="shared" si="82"/>
        <v>11.749078528231719</v>
      </c>
      <c r="N511" s="85">
        <f t="shared" si="83"/>
        <v>0</v>
      </c>
      <c r="O511" s="20">
        <f t="shared" si="84"/>
        <v>-9.583666277622594</v>
      </c>
      <c r="Y511" s="31">
        <f t="shared" si="80"/>
        <v>509</v>
      </c>
      <c r="AD511" s="89">
        <f>AVERAGE(INDEX($E$3:$E$1000,$Y511-DATA!$I$1+1):$E511)</f>
        <v>0</v>
      </c>
      <c r="AE511" s="89">
        <f>STDEVP(INDEX($E$3:$E$1000,$Y511-DATA!$I$1+1):$E511)</f>
        <v>0</v>
      </c>
      <c r="AF511" s="89">
        <f>AD511-MACD!$AB$5*AE511</f>
        <v>0</v>
      </c>
      <c r="AG511" s="89">
        <f>AD511+MACD!$AB$5*AE511</f>
        <v>0</v>
      </c>
    </row>
    <row r="512" spans="1:33" ht="12.75">
      <c r="A512" s="16">
        <f>DATA!C518</f>
        <v>0</v>
      </c>
      <c r="B512" s="53">
        <f>DATA!D518</f>
        <v>0</v>
      </c>
      <c r="C512" s="53">
        <f>DATA!E518</f>
        <v>0</v>
      </c>
      <c r="D512" s="53">
        <f>DATA!F518</f>
        <v>0</v>
      </c>
      <c r="E512" s="53">
        <f>DATA!G518</f>
        <v>0</v>
      </c>
      <c r="F512" s="55">
        <f>DATA!H518</f>
        <v>0</v>
      </c>
      <c r="G512" s="19">
        <f t="shared" si="76"/>
        <v>1.9591825124558746</v>
      </c>
      <c r="H512" s="19">
        <f t="shared" si="77"/>
        <v>1</v>
      </c>
      <c r="I512" s="18">
        <f t="shared" si="81"/>
        <v>1.9591825124558746</v>
      </c>
      <c r="J512" s="18"/>
      <c r="K512" s="19">
        <f t="shared" si="78"/>
        <v>11.288330350654004</v>
      </c>
      <c r="L512" s="19">
        <f t="shared" si="79"/>
        <v>1</v>
      </c>
      <c r="M512" s="18">
        <f t="shared" si="82"/>
        <v>11.288330350654004</v>
      </c>
      <c r="N512" s="85">
        <f t="shared" si="83"/>
        <v>0</v>
      </c>
      <c r="O512" s="20">
        <f t="shared" si="84"/>
        <v>-9.329147838198129</v>
      </c>
      <c r="Y512" s="31">
        <f t="shared" si="80"/>
        <v>510</v>
      </c>
      <c r="AD512" s="89">
        <f>AVERAGE(INDEX($E$3:$E$1000,$Y512-DATA!$I$1+1):$E512)</f>
        <v>0</v>
      </c>
      <c r="AE512" s="89">
        <f>STDEVP(INDEX($E$3:$E$1000,$Y512-DATA!$I$1+1):$E512)</f>
        <v>0</v>
      </c>
      <c r="AF512" s="89">
        <f>AD512-MACD!$AB$5*AE512</f>
        <v>0</v>
      </c>
      <c r="AG512" s="89">
        <f>AD512+MACD!$AB$5*AE512</f>
        <v>0</v>
      </c>
    </row>
    <row r="513" spans="1:33" ht="12.75">
      <c r="A513" s="16">
        <f>DATA!C519</f>
        <v>0</v>
      </c>
      <c r="B513" s="53">
        <f>DATA!D519</f>
        <v>0</v>
      </c>
      <c r="C513" s="53">
        <f>DATA!E519</f>
        <v>0</v>
      </c>
      <c r="D513" s="53">
        <f>DATA!F519</f>
        <v>0</v>
      </c>
      <c r="E513" s="53">
        <f>DATA!G519</f>
        <v>0</v>
      </c>
      <c r="F513" s="55">
        <f>DATA!H519</f>
        <v>0</v>
      </c>
      <c r="G513" s="19">
        <f t="shared" si="76"/>
        <v>1.7725937017457913</v>
      </c>
      <c r="H513" s="19">
        <f t="shared" si="77"/>
        <v>1</v>
      </c>
      <c r="I513" s="18">
        <f t="shared" si="81"/>
        <v>1.7725937017457913</v>
      </c>
      <c r="J513" s="18"/>
      <c r="K513" s="19">
        <f t="shared" si="78"/>
        <v>10.845650729059729</v>
      </c>
      <c r="L513" s="19">
        <f t="shared" si="79"/>
        <v>1</v>
      </c>
      <c r="M513" s="18">
        <f t="shared" si="82"/>
        <v>10.845650729059729</v>
      </c>
      <c r="N513" s="85">
        <f t="shared" si="83"/>
        <v>0</v>
      </c>
      <c r="O513" s="20">
        <f t="shared" si="84"/>
        <v>-9.073057027313938</v>
      </c>
      <c r="Y513" s="31">
        <f t="shared" si="80"/>
        <v>511</v>
      </c>
      <c r="AD513" s="89">
        <f>AVERAGE(INDEX($E$3:$E$1000,$Y513-DATA!$I$1+1):$E513)</f>
        <v>0</v>
      </c>
      <c r="AE513" s="89">
        <f>STDEVP(INDEX($E$3:$E$1000,$Y513-DATA!$I$1+1):$E513)</f>
        <v>0</v>
      </c>
      <c r="AF513" s="89">
        <f>AD513-MACD!$AB$5*AE513</f>
        <v>0</v>
      </c>
      <c r="AG513" s="89">
        <f>AD513+MACD!$AB$5*AE513</f>
        <v>0</v>
      </c>
    </row>
    <row r="514" spans="1:33" ht="12.75">
      <c r="A514" s="16">
        <f>DATA!C520</f>
        <v>0</v>
      </c>
      <c r="B514" s="53">
        <f>DATA!D520</f>
        <v>0</v>
      </c>
      <c r="C514" s="53">
        <f>DATA!E520</f>
        <v>0</v>
      </c>
      <c r="D514" s="53">
        <f>DATA!F520</f>
        <v>0</v>
      </c>
      <c r="E514" s="53">
        <f>DATA!G520</f>
        <v>0</v>
      </c>
      <c r="F514" s="55">
        <f>DATA!H520</f>
        <v>0</v>
      </c>
      <c r="G514" s="19">
        <f t="shared" si="76"/>
        <v>1.603775253960478</v>
      </c>
      <c r="H514" s="19">
        <f t="shared" si="77"/>
        <v>1</v>
      </c>
      <c r="I514" s="18">
        <f t="shared" si="81"/>
        <v>1.603775253960478</v>
      </c>
      <c r="J514" s="18"/>
      <c r="K514" s="19">
        <f t="shared" si="78"/>
        <v>10.420331092626014</v>
      </c>
      <c r="L514" s="19">
        <f t="shared" si="79"/>
        <v>1</v>
      </c>
      <c r="M514" s="18">
        <f t="shared" si="82"/>
        <v>10.420331092626014</v>
      </c>
      <c r="N514" s="85">
        <f t="shared" si="83"/>
        <v>0</v>
      </c>
      <c r="O514" s="20">
        <f t="shared" si="84"/>
        <v>-8.816555838665536</v>
      </c>
      <c r="Y514" s="31">
        <f t="shared" si="80"/>
        <v>512</v>
      </c>
      <c r="AD514" s="89">
        <f>AVERAGE(INDEX($E$3:$E$1000,$Y514-DATA!$I$1+1):$E514)</f>
        <v>0</v>
      </c>
      <c r="AE514" s="89">
        <f>STDEVP(INDEX($E$3:$E$1000,$Y514-DATA!$I$1+1):$E514)</f>
        <v>0</v>
      </c>
      <c r="AF514" s="89">
        <f>AD514-MACD!$AB$5*AE514</f>
        <v>0</v>
      </c>
      <c r="AG514" s="89">
        <f>AD514+MACD!$AB$5*AE514</f>
        <v>0</v>
      </c>
    </row>
    <row r="515" spans="1:33" ht="12.75">
      <c r="A515" s="16">
        <f>DATA!C521</f>
        <v>0</v>
      </c>
      <c r="B515" s="53">
        <f>DATA!D521</f>
        <v>0</v>
      </c>
      <c r="C515" s="53">
        <f>DATA!E521</f>
        <v>0</v>
      </c>
      <c r="D515" s="53">
        <f>DATA!F521</f>
        <v>0</v>
      </c>
      <c r="E515" s="53">
        <f>DATA!G521</f>
        <v>0</v>
      </c>
      <c r="F515" s="55">
        <f>DATA!H521</f>
        <v>0</v>
      </c>
      <c r="G515" s="19">
        <f t="shared" si="76"/>
        <v>1.4510347535832895</v>
      </c>
      <c r="H515" s="19">
        <f t="shared" si="77"/>
        <v>1</v>
      </c>
      <c r="I515" s="18">
        <f t="shared" si="81"/>
        <v>1.4510347535832895</v>
      </c>
      <c r="J515" s="18"/>
      <c r="K515" s="19">
        <f t="shared" si="78"/>
        <v>10.011690657621074</v>
      </c>
      <c r="L515" s="19">
        <f t="shared" si="79"/>
        <v>1</v>
      </c>
      <c r="M515" s="18">
        <f t="shared" si="82"/>
        <v>10.011690657621074</v>
      </c>
      <c r="N515" s="85">
        <f t="shared" si="83"/>
        <v>0</v>
      </c>
      <c r="O515" s="20">
        <f t="shared" si="84"/>
        <v>-8.560655904037784</v>
      </c>
      <c r="Y515" s="31">
        <f t="shared" si="80"/>
        <v>513</v>
      </c>
      <c r="AD515" s="89">
        <f>AVERAGE(INDEX($E$3:$E$1000,$Y515-DATA!$I$1+1):$E515)</f>
        <v>0</v>
      </c>
      <c r="AE515" s="89">
        <f>STDEVP(INDEX($E$3:$E$1000,$Y515-DATA!$I$1+1):$E515)</f>
        <v>0</v>
      </c>
      <c r="AF515" s="89">
        <f>AD515-MACD!$AB$5*AE515</f>
        <v>0</v>
      </c>
      <c r="AG515" s="89">
        <f>AD515+MACD!$AB$5*AE515</f>
        <v>0</v>
      </c>
    </row>
    <row r="516" spans="1:33" ht="12.75">
      <c r="A516" s="16">
        <f>DATA!C522</f>
        <v>0</v>
      </c>
      <c r="B516" s="53">
        <f>DATA!D522</f>
        <v>0</v>
      </c>
      <c r="C516" s="53">
        <f>DATA!E522</f>
        <v>0</v>
      </c>
      <c r="D516" s="53">
        <f>DATA!F522</f>
        <v>0</v>
      </c>
      <c r="E516" s="53">
        <f>DATA!G522</f>
        <v>0</v>
      </c>
      <c r="F516" s="55">
        <f>DATA!H522</f>
        <v>0</v>
      </c>
      <c r="G516" s="19">
        <f t="shared" si="76"/>
        <v>1.3128409675277382</v>
      </c>
      <c r="H516" s="19">
        <f>IF(G$2="V",alphaA*H515+(1-alphaA)*$F516/1000,1)</f>
        <v>1</v>
      </c>
      <c r="I516" s="18">
        <f t="shared" si="81"/>
        <v>1.3128409675277382</v>
      </c>
      <c r="J516" s="18"/>
      <c r="K516" s="19">
        <f t="shared" si="78"/>
        <v>9.619075337714365</v>
      </c>
      <c r="L516" s="19">
        <f>IF(K$2="V",alphaB*L515+(1-alphaB)*$F516/1000,1)</f>
        <v>1</v>
      </c>
      <c r="M516" s="18">
        <f t="shared" si="82"/>
        <v>9.619075337714365</v>
      </c>
      <c r="N516" s="85">
        <f t="shared" si="83"/>
        <v>0</v>
      </c>
      <c r="O516" s="20">
        <f t="shared" si="84"/>
        <v>-8.306234370186628</v>
      </c>
      <c r="Y516" s="31">
        <f t="shared" si="80"/>
        <v>514</v>
      </c>
      <c r="AD516" s="89">
        <f>AVERAGE(INDEX($E$3:$E$1000,$Y516-DATA!$I$1+1):$E516)</f>
        <v>0</v>
      </c>
      <c r="AE516" s="89">
        <f>STDEVP(INDEX($E$3:$E$1000,$Y516-DATA!$I$1+1):$E516)</f>
        <v>0</v>
      </c>
      <c r="AF516" s="89">
        <f>AD516-MACD!$AB$5*AE516</f>
        <v>0</v>
      </c>
      <c r="AG516" s="89">
        <f>AD516+MACD!$AB$5*AE516</f>
        <v>0</v>
      </c>
    </row>
    <row r="517" spans="1:33" ht="12.75">
      <c r="A517" s="16">
        <f>DATA!C523</f>
        <v>0</v>
      </c>
      <c r="B517" s="53">
        <f>DATA!D523</f>
        <v>0</v>
      </c>
      <c r="C517" s="53">
        <f>DATA!E523</f>
        <v>0</v>
      </c>
      <c r="D517" s="53">
        <f>DATA!F523</f>
        <v>0</v>
      </c>
      <c r="E517" s="53">
        <f>DATA!G523</f>
        <v>0</v>
      </c>
      <c r="F517" s="55">
        <f>DATA!H523</f>
        <v>0</v>
      </c>
      <c r="G517" s="19">
        <f t="shared" si="76"/>
        <v>1.1878084944298584</v>
      </c>
      <c r="H517" s="19">
        <f>IF(G$2="V",alphaA*H516+(1-alphaA)*$F517/1000,1)</f>
        <v>1</v>
      </c>
      <c r="I517" s="18">
        <f t="shared" si="81"/>
        <v>1.1878084944298584</v>
      </c>
      <c r="J517" s="18"/>
      <c r="K517" s="19">
        <f t="shared" si="78"/>
        <v>9.241856697019685</v>
      </c>
      <c r="L517" s="19">
        <f>IF(K$2="V",alphaB*L516+(1-alphaB)*$F517/1000,1)</f>
        <v>1</v>
      </c>
      <c r="M517" s="18">
        <f t="shared" si="82"/>
        <v>9.241856697019685</v>
      </c>
      <c r="N517" s="85">
        <f t="shared" si="83"/>
        <v>0</v>
      </c>
      <c r="O517" s="20">
        <f t="shared" si="84"/>
        <v>-8.054048202589826</v>
      </c>
      <c r="Y517" s="31">
        <f>1+Y516</f>
        <v>515</v>
      </c>
      <c r="AD517" s="89">
        <f>AVERAGE(INDEX($E$3:$E$1000,$Y517-DATA!$I$1+1):$E517)</f>
        <v>0</v>
      </c>
      <c r="AE517" s="89">
        <f>STDEVP(INDEX($E$3:$E$1000,$Y517-DATA!$I$1+1):$E517)</f>
        <v>0</v>
      </c>
      <c r="AF517" s="89">
        <f>AD517-MACD!$AB$5*AE517</f>
        <v>0</v>
      </c>
      <c r="AG517" s="89">
        <f>AD517+MACD!$AB$5*AE517</f>
        <v>0</v>
      </c>
    </row>
    <row r="518" spans="1:33" ht="12.75">
      <c r="A518" s="16">
        <f>DATA!C524</f>
        <v>0</v>
      </c>
      <c r="B518" s="53">
        <f>DATA!D524</f>
        <v>0</v>
      </c>
      <c r="C518" s="53">
        <f>DATA!E524</f>
        <v>0</v>
      </c>
      <c r="D518" s="53">
        <f>DATA!F524</f>
        <v>0</v>
      </c>
      <c r="E518" s="53">
        <f>DATA!G524</f>
        <v>0</v>
      </c>
      <c r="F518" s="55">
        <f>DATA!H524</f>
        <v>0</v>
      </c>
      <c r="G518" s="19">
        <f t="shared" si="76"/>
        <v>1.074683875912729</v>
      </c>
      <c r="H518" s="19">
        <f>IF(G$2="V",alphaA*H517+(1-alphaA)*$F518/1000,1)</f>
        <v>1</v>
      </c>
      <c r="I518" s="18">
        <f t="shared" si="81"/>
        <v>1.074683875912729</v>
      </c>
      <c r="J518" s="18"/>
      <c r="K518" s="19">
        <f t="shared" si="78"/>
        <v>8.879430944195384</v>
      </c>
      <c r="L518" s="19">
        <f>IF(K$2="V",alphaB*L517+(1-alphaB)*$F518/1000,1)</f>
        <v>1</v>
      </c>
      <c r="M518" s="18">
        <f t="shared" si="82"/>
        <v>8.879430944195384</v>
      </c>
      <c r="N518" s="85">
        <f t="shared" si="83"/>
        <v>0</v>
      </c>
      <c r="O518" s="20">
        <f t="shared" si="84"/>
        <v>-7.804747068282655</v>
      </c>
      <c r="Y518" s="31">
        <f>1+Y517</f>
        <v>516</v>
      </c>
      <c r="AD518" s="89">
        <f>AVERAGE(INDEX($E$3:$E$1000,$Y518-DATA!$I$1+1):$E518)</f>
        <v>0</v>
      </c>
      <c r="AE518" s="89">
        <f>STDEVP(INDEX($E$3:$E$1000,$Y518-DATA!$I$1+1):$E518)</f>
        <v>0</v>
      </c>
      <c r="AF518" s="89">
        <f>AD518-MACD!$AB$5*AE518</f>
        <v>0</v>
      </c>
      <c r="AG518" s="89">
        <f>AD518+MACD!$AB$5*AE518</f>
        <v>0</v>
      </c>
    </row>
    <row r="519" spans="1:33" ht="12.75">
      <c r="A519" s="16">
        <f>DATA!C525</f>
        <v>0</v>
      </c>
      <c r="B519" s="53">
        <f>DATA!D525</f>
        <v>0</v>
      </c>
      <c r="C519" s="53">
        <f>DATA!E525</f>
        <v>0</v>
      </c>
      <c r="D519" s="53">
        <f>DATA!F525</f>
        <v>0</v>
      </c>
      <c r="E519" s="53">
        <f>DATA!G525</f>
        <v>0</v>
      </c>
      <c r="F519" s="55">
        <f>DATA!H525</f>
        <v>0</v>
      </c>
      <c r="G519" s="19">
        <f t="shared" si="76"/>
        <v>0.9723330305877073</v>
      </c>
      <c r="H519" s="19">
        <f>IF(G$2="V",alphaA*H518+(1-alphaA)*$F519/1000,1)</f>
        <v>1</v>
      </c>
      <c r="I519" s="18">
        <f t="shared" si="81"/>
        <v>0.9723330305877073</v>
      </c>
      <c r="J519" s="18"/>
      <c r="K519" s="19">
        <f t="shared" si="78"/>
        <v>8.531217965991644</v>
      </c>
      <c r="L519" s="19">
        <f>IF(K$2="V",alphaB*L518+(1-alphaB)*$F519/1000,1)</f>
        <v>1</v>
      </c>
      <c r="M519" s="18">
        <f t="shared" si="82"/>
        <v>8.531217965991644</v>
      </c>
      <c r="N519" s="85">
        <f t="shared" si="83"/>
        <v>0</v>
      </c>
      <c r="O519" s="20">
        <f t="shared" si="84"/>
        <v>-7.5588849354039365</v>
      </c>
      <c r="Y519" s="31">
        <f>1+Y518</f>
        <v>517</v>
      </c>
      <c r="AD519" s="89">
        <f>AVERAGE(INDEX($E$3:$E$1000,$Y519-DATA!$I$1+1):$E519)</f>
        <v>0</v>
      </c>
      <c r="AE519" s="89">
        <f>STDEVP(INDEX($E$3:$E$1000,$Y519-DATA!$I$1+1):$E519)</f>
        <v>0</v>
      </c>
      <c r="AF519" s="89">
        <f>AD519-MACD!$AB$5*AE519</f>
        <v>0</v>
      </c>
      <c r="AG519" s="89">
        <f>AD519+MACD!$AB$5*AE519</f>
        <v>0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