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225" windowHeight="5760" activeTab="1"/>
  </bookViews>
  <sheets>
    <sheet name="Download" sheetId="1" r:id="rId1"/>
    <sheet name="MA" sheetId="2" r:id="rId2"/>
  </sheets>
  <externalReferences>
    <externalReference r:id="rId5"/>
  </externalReferences>
  <definedNames>
    <definedName name="_Table1_Out" hidden="1">'[1]mape'!#REF!</definedName>
    <definedName name="anscount" hidden="1">1</definedName>
    <definedName name="Close">'MA'!$E$58:OFFSET('MA'!$E$58,'MA'!$E$1-1,0)</definedName>
    <definedName name="Date">'MA'!$C$58:OFFSET('MA'!$C$58,'MA'!$E$1-1,0)</definedName>
    <definedName name="Max">'MA'!$F$2</definedName>
    <definedName name="Min">'MA'!$F$3</definedName>
  </definedNames>
  <calcPr fullCalcOnLoad="1"/>
</workbook>
</file>

<file path=xl/sharedStrings.xml><?xml version="1.0" encoding="utf-8"?>
<sst xmlns="http://schemas.openxmlformats.org/spreadsheetml/2006/main" count="48" uniqueCount="45">
  <si>
    <t xml:space="preserve"> days &gt;</t>
  </si>
  <si>
    <t>MAg &gt;</t>
  </si>
  <si>
    <t>Index</t>
  </si>
  <si>
    <t>Points=</t>
  </si>
  <si>
    <t>Wilder MA</t>
  </si>
  <si>
    <t>Time</t>
  </si>
  <si>
    <t>Wgts</t>
  </si>
  <si>
    <t>See:</t>
  </si>
  <si>
    <t>Hull MA</t>
  </si>
  <si>
    <t xml:space="preserve"> Change</t>
  </si>
  <si>
    <t>http://www.gummy-stuff.org/MA-stuff.htm</t>
  </si>
  <si>
    <t>Stock Price</t>
  </si>
  <si>
    <t xml:space="preserve">Days in MA = </t>
  </si>
  <si>
    <t>data points =</t>
  </si>
  <si>
    <t>URL used =</t>
  </si>
  <si>
    <t>Date</t>
  </si>
  <si>
    <t>Open</t>
  </si>
  <si>
    <t>High</t>
  </si>
  <si>
    <t>Low</t>
  </si>
  <si>
    <t>Close</t>
  </si>
  <si>
    <t>Volume</t>
  </si>
  <si>
    <t>Minimum</t>
  </si>
  <si>
    <t>Maximum</t>
  </si>
  <si>
    <t>Stock Symbol:</t>
  </si>
  <si>
    <t>Chart Min =</t>
  </si>
  <si>
    <t>Chart Max =</t>
  </si>
  <si>
    <t>Annualized Return =</t>
  </si>
  <si>
    <t>Start Date:</t>
  </si>
  <si>
    <t>End Date:</t>
  </si>
  <si>
    <t xml:space="preserve">Fill in the </t>
  </si>
  <si>
    <t>red boxes</t>
  </si>
  <si>
    <t>Adj Close</t>
  </si>
  <si>
    <r>
      <t xml:space="preserve">then click the </t>
    </r>
    <r>
      <rPr>
        <b/>
        <sz val="12"/>
        <rFont val="Arial"/>
        <family val="2"/>
      </rPr>
      <t>Download</t>
    </r>
    <r>
      <rPr>
        <sz val="10"/>
        <rFont val="Arial"/>
        <family val="0"/>
      </rPr>
      <t xml:space="preserve"> button</t>
    </r>
  </si>
  <si>
    <r>
      <t>w</t>
    </r>
    <r>
      <rPr>
        <sz val="10"/>
        <rFont val="Arial"/>
        <family val="0"/>
      </rPr>
      <t xml:space="preserve">eeks or </t>
    </r>
    <r>
      <rPr>
        <b/>
        <u val="single"/>
        <sz val="10"/>
        <rFont val="Arial"/>
        <family val="2"/>
      </rPr>
      <t>m</t>
    </r>
    <r>
      <rPr>
        <sz val="10"/>
        <rFont val="Arial"/>
        <family val="0"/>
      </rPr>
      <t>onths ?</t>
    </r>
  </si>
  <si>
    <t>Max =</t>
  </si>
  <si>
    <t>Min =</t>
  </si>
  <si>
    <t>MSFT</t>
  </si>
  <si>
    <t>Mag parameter =</t>
  </si>
  <si>
    <t>UP</t>
  </si>
  <si>
    <t>DOWN</t>
  </si>
  <si>
    <t>Pick your Moving Average</t>
  </si>
  <si>
    <t>d</t>
  </si>
  <si>
    <t>MAg BUY</t>
  </si>
  <si>
    <t>MAg SELL</t>
  </si>
  <si>
    <t>http://chart.yahoo.com/table.csv?s=MSFT&amp;a=5&amp;b=19&amp;c=2007&amp;d=5&amp;e=19&amp;f=2008&amp;g=d&amp;q=q&amp;y=0&amp;z=MSFT&amp;x=.csv</t>
  </si>
</sst>
</file>

<file path=xl/styles.xml><?xml version="1.0" encoding="utf-8"?>
<styleSheet xmlns="http://schemas.openxmlformats.org/spreadsheetml/2006/main">
  <numFmts count="8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  <numFmt numFmtId="237" formatCode="#,##0.0"/>
    <numFmt numFmtId="238" formatCode="&quot;$&quot;#,##0.000"/>
    <numFmt numFmtId="239" formatCode="&quot;$&quot;#,##0.00000"/>
  </numFmts>
  <fonts count="2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6"/>
      <name val="Arial"/>
      <family val="2"/>
    </font>
    <font>
      <sz val="8.75"/>
      <name val="Arial"/>
      <family val="2"/>
    </font>
    <font>
      <b/>
      <sz val="11"/>
      <name val="Arial"/>
      <family val="2"/>
    </font>
    <font>
      <sz val="15.5"/>
      <name val="Arial"/>
      <family val="0"/>
    </font>
    <font>
      <sz val="16"/>
      <name val="Arial"/>
      <family val="0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1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medium">
        <color indexed="1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10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10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center"/>
    </xf>
    <xf numFmtId="227" fontId="0" fillId="2" borderId="0" xfId="0" applyNumberFormat="1" applyFill="1" applyAlignment="1">
      <alignment/>
    </xf>
    <xf numFmtId="227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227" fontId="1" fillId="0" borderId="0" xfId="0" applyNumberFormat="1" applyFont="1" applyAlignment="1">
      <alignment horizontal="center" vertical="center"/>
    </xf>
    <xf numFmtId="1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227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27" fontId="0" fillId="4" borderId="5" xfId="0" applyNumberFormat="1" applyFill="1" applyBorder="1" applyAlignment="1">
      <alignment/>
    </xf>
    <xf numFmtId="0" fontId="1" fillId="4" borderId="6" xfId="0" applyFont="1" applyFill="1" applyBorder="1" applyAlignment="1">
      <alignment horizontal="center" vertical="center"/>
    </xf>
    <xf numFmtId="227" fontId="0" fillId="4" borderId="7" xfId="0" applyNumberFormat="1" applyFill="1" applyBorder="1" applyAlignment="1">
      <alignment/>
    </xf>
    <xf numFmtId="0" fontId="0" fillId="4" borderId="8" xfId="0" applyFill="1" applyBorder="1" applyAlignment="1">
      <alignment/>
    </xf>
    <xf numFmtId="227" fontId="3" fillId="4" borderId="9" xfId="0" applyNumberFormat="1" applyFont="1" applyFill="1" applyBorder="1" applyAlignment="1">
      <alignment horizontal="right" vertical="center"/>
    </xf>
    <xf numFmtId="227" fontId="3" fillId="4" borderId="10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227" fontId="1" fillId="0" borderId="11" xfId="0" applyNumberFormat="1" applyFont="1" applyBorder="1" applyAlignment="1">
      <alignment horizontal="center" vertical="center"/>
    </xf>
    <xf numFmtId="238" fontId="1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171" fontId="2" fillId="2" borderId="13" xfId="15" applyFont="1" applyFill="1" applyBorder="1" applyAlignment="1">
      <alignment horizontal="right"/>
    </xf>
    <xf numFmtId="14" fontId="2" fillId="2" borderId="13" xfId="15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5" fillId="6" borderId="14" xfId="0" applyFont="1" applyFill="1" applyBorder="1" applyAlignment="1">
      <alignment horizontal="right"/>
    </xf>
    <xf numFmtId="15" fontId="5" fillId="6" borderId="15" xfId="0" applyNumberFormat="1" applyFont="1" applyFill="1" applyBorder="1" applyAlignment="1">
      <alignment horizontal="center"/>
    </xf>
    <xf numFmtId="227" fontId="1" fillId="6" borderId="16" xfId="0" applyNumberFormat="1" applyFont="1" applyFill="1" applyBorder="1" applyAlignment="1">
      <alignment horizontal="center"/>
    </xf>
    <xf numFmtId="171" fontId="14" fillId="2" borderId="17" xfId="15" applyFont="1" applyFill="1" applyBorder="1" applyAlignment="1">
      <alignment horizontal="right"/>
    </xf>
    <xf numFmtId="14" fontId="2" fillId="2" borderId="18" xfId="15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right"/>
    </xf>
    <xf numFmtId="15" fontId="5" fillId="6" borderId="20" xfId="0" applyNumberFormat="1" applyFont="1" applyFill="1" applyBorder="1" applyAlignment="1">
      <alignment horizontal="center"/>
    </xf>
    <xf numFmtId="227" fontId="1" fillId="6" borderId="21" xfId="0" applyNumberFormat="1" applyFont="1" applyFill="1" applyBorder="1" applyAlignment="1">
      <alignment horizontal="center"/>
    </xf>
    <xf numFmtId="171" fontId="3" fillId="2" borderId="0" xfId="15" applyFont="1" applyFill="1" applyBorder="1" applyAlignment="1">
      <alignment horizontal="right"/>
    </xf>
    <xf numFmtId="49" fontId="3" fillId="2" borderId="12" xfId="15" applyNumberFormat="1" applyFont="1" applyFill="1" applyBorder="1" applyAlignment="1">
      <alignment horizontal="center"/>
    </xf>
    <xf numFmtId="173" fontId="1" fillId="2" borderId="0" xfId="0" applyNumberFormat="1" applyFont="1" applyFill="1" applyAlignment="1">
      <alignment horizontal="center"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 horizontal="right"/>
    </xf>
    <xf numFmtId="175" fontId="2" fillId="2" borderId="1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10" fontId="2" fillId="2" borderId="13" xfId="0" applyNumberFormat="1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1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75" fontId="0" fillId="0" borderId="0" xfId="0" applyNumberFormat="1" applyAlignment="1">
      <alignment horizontal="center"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/>
    </xf>
    <xf numFmtId="173" fontId="5" fillId="3" borderId="25" xfId="0" applyNumberFormat="1" applyFont="1" applyFill="1" applyBorder="1" applyAlignment="1">
      <alignment horizontal="center"/>
    </xf>
    <xf numFmtId="15" fontId="1" fillId="7" borderId="26" xfId="0" applyNumberFormat="1" applyFont="1" applyFill="1" applyBorder="1" applyAlignment="1">
      <alignment horizontal="center"/>
    </xf>
    <xf numFmtId="2" fontId="1" fillId="7" borderId="26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74" fontId="1" fillId="2" borderId="0" xfId="0" applyNumberFormat="1" applyFont="1" applyFill="1" applyAlignment="1">
      <alignment/>
    </xf>
    <xf numFmtId="2" fontId="1" fillId="7" borderId="0" xfId="0" applyNumberFormat="1" applyFon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73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 applyAlignment="1">
      <alignment horizontal="right"/>
    </xf>
    <xf numFmtId="174" fontId="2" fillId="2" borderId="27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227" fontId="3" fillId="0" borderId="4" xfId="0" applyNumberFormat="1" applyFont="1" applyBorder="1" applyAlignment="1">
      <alignment horizontal="center" vertical="center"/>
    </xf>
    <xf numFmtId="227" fontId="3" fillId="8" borderId="28" xfId="0" applyNumberFormat="1" applyFont="1" applyFill="1" applyBorder="1" applyAlignment="1">
      <alignment horizontal="right" vertical="center"/>
    </xf>
    <xf numFmtId="227" fontId="3" fillId="8" borderId="29" xfId="0" applyNumberFormat="1" applyFont="1" applyFill="1" applyBorder="1" applyAlignment="1">
      <alignment horizontal="right" vertical="center"/>
    </xf>
    <xf numFmtId="0" fontId="3" fillId="8" borderId="30" xfId="0" applyFont="1" applyFill="1" applyBorder="1" applyAlignment="1">
      <alignment horizontal="center" vertical="center"/>
    </xf>
    <xf numFmtId="0" fontId="0" fillId="8" borderId="28" xfId="0" applyFill="1" applyBorder="1" applyAlignment="1">
      <alignment/>
    </xf>
    <xf numFmtId="4" fontId="3" fillId="8" borderId="30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center" vertical="center"/>
    </xf>
    <xf numFmtId="175" fontId="3" fillId="2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0" fillId="4" borderId="3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3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3" fillId="4" borderId="42" xfId="0" applyFont="1" applyFill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3" fillId="6" borderId="44" xfId="0" applyFont="1" applyFill="1" applyBorder="1" applyAlignment="1">
      <alignment horizontal="left" vertical="center"/>
    </xf>
    <xf numFmtId="0" fontId="0" fillId="6" borderId="45" xfId="0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MA!$E$7</c:f>
              <c:strCache>
                <c:ptCount val="1"/>
                <c:pt idx="0">
                  <c:v>Stock Price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MA!$D$58:$D$260</c:f>
              <c:strCache>
                <c:ptCount val="203"/>
                <c:pt idx="0">
                  <c:v>39323</c:v>
                </c:pt>
                <c:pt idx="1">
                  <c:v>39324</c:v>
                </c:pt>
                <c:pt idx="2">
                  <c:v>39325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39335</c:v>
                </c:pt>
                <c:pt idx="8">
                  <c:v>39336</c:v>
                </c:pt>
                <c:pt idx="9">
                  <c:v>39337</c:v>
                </c:pt>
                <c:pt idx="10">
                  <c:v>39338</c:v>
                </c:pt>
                <c:pt idx="11">
                  <c:v>39339</c:v>
                </c:pt>
                <c:pt idx="12">
                  <c:v>39342</c:v>
                </c:pt>
                <c:pt idx="13">
                  <c:v>39343</c:v>
                </c:pt>
                <c:pt idx="14">
                  <c:v>39344</c:v>
                </c:pt>
                <c:pt idx="15">
                  <c:v>39345</c:v>
                </c:pt>
                <c:pt idx="16">
                  <c:v>39346</c:v>
                </c:pt>
                <c:pt idx="17">
                  <c:v>39349</c:v>
                </c:pt>
                <c:pt idx="18">
                  <c:v>39350</c:v>
                </c:pt>
                <c:pt idx="19">
                  <c:v>39351</c:v>
                </c:pt>
                <c:pt idx="20">
                  <c:v>39352</c:v>
                </c:pt>
                <c:pt idx="21">
                  <c:v>39353</c:v>
                </c:pt>
                <c:pt idx="22">
                  <c:v>39356</c:v>
                </c:pt>
                <c:pt idx="23">
                  <c:v>39357</c:v>
                </c:pt>
                <c:pt idx="24">
                  <c:v>39358</c:v>
                </c:pt>
                <c:pt idx="25">
                  <c:v>39359</c:v>
                </c:pt>
                <c:pt idx="26">
                  <c:v>39360</c:v>
                </c:pt>
                <c:pt idx="27">
                  <c:v>39363</c:v>
                </c:pt>
                <c:pt idx="28">
                  <c:v>39364</c:v>
                </c:pt>
                <c:pt idx="29">
                  <c:v>39365</c:v>
                </c:pt>
                <c:pt idx="30">
                  <c:v>39366</c:v>
                </c:pt>
                <c:pt idx="31">
                  <c:v>39367</c:v>
                </c:pt>
                <c:pt idx="32">
                  <c:v>39370</c:v>
                </c:pt>
                <c:pt idx="33">
                  <c:v>39371</c:v>
                </c:pt>
                <c:pt idx="34">
                  <c:v>39372</c:v>
                </c:pt>
                <c:pt idx="35">
                  <c:v>39373</c:v>
                </c:pt>
                <c:pt idx="36">
                  <c:v>39374</c:v>
                </c:pt>
                <c:pt idx="37">
                  <c:v>39377</c:v>
                </c:pt>
                <c:pt idx="38">
                  <c:v>39378</c:v>
                </c:pt>
                <c:pt idx="39">
                  <c:v>39379</c:v>
                </c:pt>
                <c:pt idx="40">
                  <c:v>39380</c:v>
                </c:pt>
                <c:pt idx="41">
                  <c:v>39381</c:v>
                </c:pt>
                <c:pt idx="42">
                  <c:v>39384</c:v>
                </c:pt>
                <c:pt idx="43">
                  <c:v>39385</c:v>
                </c:pt>
                <c:pt idx="44">
                  <c:v>39386</c:v>
                </c:pt>
                <c:pt idx="45">
                  <c:v>39387</c:v>
                </c:pt>
                <c:pt idx="46">
                  <c:v>39388</c:v>
                </c:pt>
                <c:pt idx="47">
                  <c:v>39391</c:v>
                </c:pt>
                <c:pt idx="48">
                  <c:v>39392</c:v>
                </c:pt>
                <c:pt idx="49">
                  <c:v>39393</c:v>
                </c:pt>
                <c:pt idx="50">
                  <c:v>39394</c:v>
                </c:pt>
                <c:pt idx="51">
                  <c:v>39395</c:v>
                </c:pt>
                <c:pt idx="52">
                  <c:v>39398</c:v>
                </c:pt>
                <c:pt idx="53">
                  <c:v>39399</c:v>
                </c:pt>
                <c:pt idx="54">
                  <c:v>39400</c:v>
                </c:pt>
                <c:pt idx="55">
                  <c:v>39401</c:v>
                </c:pt>
                <c:pt idx="56">
                  <c:v>39402</c:v>
                </c:pt>
                <c:pt idx="57">
                  <c:v>39405</c:v>
                </c:pt>
                <c:pt idx="58">
                  <c:v>39406</c:v>
                </c:pt>
                <c:pt idx="59">
                  <c:v>39407</c:v>
                </c:pt>
                <c:pt idx="60">
                  <c:v>39409</c:v>
                </c:pt>
                <c:pt idx="61">
                  <c:v>39412</c:v>
                </c:pt>
                <c:pt idx="62">
                  <c:v>39413</c:v>
                </c:pt>
                <c:pt idx="63">
                  <c:v>39414</c:v>
                </c:pt>
                <c:pt idx="64">
                  <c:v>39415</c:v>
                </c:pt>
                <c:pt idx="65">
                  <c:v>39416</c:v>
                </c:pt>
                <c:pt idx="66">
                  <c:v>39419</c:v>
                </c:pt>
                <c:pt idx="67">
                  <c:v>39420</c:v>
                </c:pt>
                <c:pt idx="68">
                  <c:v>39421</c:v>
                </c:pt>
                <c:pt idx="69">
                  <c:v>39422</c:v>
                </c:pt>
                <c:pt idx="70">
                  <c:v>39423</c:v>
                </c:pt>
                <c:pt idx="71">
                  <c:v>39426</c:v>
                </c:pt>
                <c:pt idx="72">
                  <c:v>39427</c:v>
                </c:pt>
                <c:pt idx="73">
                  <c:v>39428</c:v>
                </c:pt>
                <c:pt idx="74">
                  <c:v>39429</c:v>
                </c:pt>
                <c:pt idx="75">
                  <c:v>39430</c:v>
                </c:pt>
                <c:pt idx="76">
                  <c:v>39433</c:v>
                </c:pt>
                <c:pt idx="77">
                  <c:v>39434</c:v>
                </c:pt>
                <c:pt idx="78">
                  <c:v>39435</c:v>
                </c:pt>
                <c:pt idx="79">
                  <c:v>39436</c:v>
                </c:pt>
                <c:pt idx="80">
                  <c:v>39437</c:v>
                </c:pt>
                <c:pt idx="81">
                  <c:v>39440</c:v>
                </c:pt>
                <c:pt idx="82">
                  <c:v>39442</c:v>
                </c:pt>
                <c:pt idx="83">
                  <c:v>39443</c:v>
                </c:pt>
                <c:pt idx="84">
                  <c:v>39444</c:v>
                </c:pt>
                <c:pt idx="85">
                  <c:v>39447</c:v>
                </c:pt>
                <c:pt idx="86">
                  <c:v>39449</c:v>
                </c:pt>
                <c:pt idx="87">
                  <c:v>39450</c:v>
                </c:pt>
                <c:pt idx="88">
                  <c:v>39451</c:v>
                </c:pt>
                <c:pt idx="89">
                  <c:v>39454</c:v>
                </c:pt>
                <c:pt idx="90">
                  <c:v>39455</c:v>
                </c:pt>
                <c:pt idx="91">
                  <c:v>39456</c:v>
                </c:pt>
                <c:pt idx="92">
                  <c:v>39457</c:v>
                </c:pt>
                <c:pt idx="93">
                  <c:v>39458</c:v>
                </c:pt>
                <c:pt idx="94">
                  <c:v>39461</c:v>
                </c:pt>
                <c:pt idx="95">
                  <c:v>39462</c:v>
                </c:pt>
                <c:pt idx="96">
                  <c:v>39463</c:v>
                </c:pt>
                <c:pt idx="97">
                  <c:v>39464</c:v>
                </c:pt>
                <c:pt idx="98">
                  <c:v>39465</c:v>
                </c:pt>
                <c:pt idx="99">
                  <c:v>39469</c:v>
                </c:pt>
                <c:pt idx="100">
                  <c:v>39470</c:v>
                </c:pt>
                <c:pt idx="101">
                  <c:v>39471</c:v>
                </c:pt>
                <c:pt idx="102">
                  <c:v>39472</c:v>
                </c:pt>
                <c:pt idx="103">
                  <c:v>39475</c:v>
                </c:pt>
                <c:pt idx="104">
                  <c:v>39476</c:v>
                </c:pt>
                <c:pt idx="105">
                  <c:v>39477</c:v>
                </c:pt>
                <c:pt idx="106">
                  <c:v>39478</c:v>
                </c:pt>
                <c:pt idx="107">
                  <c:v>39479</c:v>
                </c:pt>
                <c:pt idx="108">
                  <c:v>39482</c:v>
                </c:pt>
                <c:pt idx="109">
                  <c:v>39483</c:v>
                </c:pt>
                <c:pt idx="110">
                  <c:v>39484</c:v>
                </c:pt>
                <c:pt idx="111">
                  <c:v>39485</c:v>
                </c:pt>
                <c:pt idx="112">
                  <c:v>39486</c:v>
                </c:pt>
                <c:pt idx="113">
                  <c:v>39489</c:v>
                </c:pt>
                <c:pt idx="114">
                  <c:v>39490</c:v>
                </c:pt>
                <c:pt idx="115">
                  <c:v>39491</c:v>
                </c:pt>
                <c:pt idx="116">
                  <c:v>39492</c:v>
                </c:pt>
                <c:pt idx="117">
                  <c:v>39493</c:v>
                </c:pt>
                <c:pt idx="118">
                  <c:v>39497</c:v>
                </c:pt>
                <c:pt idx="119">
                  <c:v>39498</c:v>
                </c:pt>
                <c:pt idx="120">
                  <c:v>39499</c:v>
                </c:pt>
                <c:pt idx="121">
                  <c:v>39500</c:v>
                </c:pt>
                <c:pt idx="122">
                  <c:v>39503</c:v>
                </c:pt>
                <c:pt idx="123">
                  <c:v>39504</c:v>
                </c:pt>
                <c:pt idx="124">
                  <c:v>39505</c:v>
                </c:pt>
                <c:pt idx="125">
                  <c:v>39506</c:v>
                </c:pt>
                <c:pt idx="126">
                  <c:v>39507</c:v>
                </c:pt>
                <c:pt idx="127">
                  <c:v>39510</c:v>
                </c:pt>
                <c:pt idx="128">
                  <c:v>39511</c:v>
                </c:pt>
                <c:pt idx="129">
                  <c:v>39512</c:v>
                </c:pt>
                <c:pt idx="130">
                  <c:v>39513</c:v>
                </c:pt>
                <c:pt idx="131">
                  <c:v>39514</c:v>
                </c:pt>
                <c:pt idx="132">
                  <c:v>39517</c:v>
                </c:pt>
                <c:pt idx="133">
                  <c:v>39518</c:v>
                </c:pt>
                <c:pt idx="134">
                  <c:v>39519</c:v>
                </c:pt>
                <c:pt idx="135">
                  <c:v>39520</c:v>
                </c:pt>
                <c:pt idx="136">
                  <c:v>39521</c:v>
                </c:pt>
                <c:pt idx="137">
                  <c:v>39524</c:v>
                </c:pt>
                <c:pt idx="138">
                  <c:v>39525</c:v>
                </c:pt>
                <c:pt idx="139">
                  <c:v>39526</c:v>
                </c:pt>
                <c:pt idx="140">
                  <c:v>39527</c:v>
                </c:pt>
                <c:pt idx="141">
                  <c:v>39531</c:v>
                </c:pt>
                <c:pt idx="142">
                  <c:v>39532</c:v>
                </c:pt>
                <c:pt idx="143">
                  <c:v>39533</c:v>
                </c:pt>
                <c:pt idx="144">
                  <c:v>39534</c:v>
                </c:pt>
                <c:pt idx="145">
                  <c:v>39535</c:v>
                </c:pt>
                <c:pt idx="146">
                  <c:v>39538</c:v>
                </c:pt>
                <c:pt idx="147">
                  <c:v>39539</c:v>
                </c:pt>
                <c:pt idx="148">
                  <c:v>39540</c:v>
                </c:pt>
                <c:pt idx="149">
                  <c:v>39541</c:v>
                </c:pt>
                <c:pt idx="150">
                  <c:v>39542</c:v>
                </c:pt>
                <c:pt idx="151">
                  <c:v>39545</c:v>
                </c:pt>
                <c:pt idx="152">
                  <c:v>39546</c:v>
                </c:pt>
                <c:pt idx="153">
                  <c:v>39547</c:v>
                </c:pt>
                <c:pt idx="154">
                  <c:v>39548</c:v>
                </c:pt>
                <c:pt idx="155">
                  <c:v>39549</c:v>
                </c:pt>
                <c:pt idx="156">
                  <c:v>39552</c:v>
                </c:pt>
                <c:pt idx="157">
                  <c:v>39553</c:v>
                </c:pt>
                <c:pt idx="158">
                  <c:v>39554</c:v>
                </c:pt>
                <c:pt idx="159">
                  <c:v>39555</c:v>
                </c:pt>
                <c:pt idx="160">
                  <c:v>39556</c:v>
                </c:pt>
                <c:pt idx="161">
                  <c:v>39559</c:v>
                </c:pt>
                <c:pt idx="162">
                  <c:v>39560</c:v>
                </c:pt>
                <c:pt idx="163">
                  <c:v>39561</c:v>
                </c:pt>
                <c:pt idx="164">
                  <c:v>39562</c:v>
                </c:pt>
                <c:pt idx="165">
                  <c:v>39563</c:v>
                </c:pt>
                <c:pt idx="166">
                  <c:v>39566</c:v>
                </c:pt>
                <c:pt idx="167">
                  <c:v>39567</c:v>
                </c:pt>
                <c:pt idx="168">
                  <c:v>39568</c:v>
                </c:pt>
                <c:pt idx="169">
                  <c:v>39569</c:v>
                </c:pt>
                <c:pt idx="170">
                  <c:v>39570</c:v>
                </c:pt>
                <c:pt idx="171">
                  <c:v>39573</c:v>
                </c:pt>
                <c:pt idx="172">
                  <c:v>39574</c:v>
                </c:pt>
                <c:pt idx="173">
                  <c:v>39575</c:v>
                </c:pt>
                <c:pt idx="174">
                  <c:v>39576</c:v>
                </c:pt>
                <c:pt idx="175">
                  <c:v>39577</c:v>
                </c:pt>
                <c:pt idx="176">
                  <c:v>39580</c:v>
                </c:pt>
                <c:pt idx="177">
                  <c:v>39581</c:v>
                </c:pt>
                <c:pt idx="178">
                  <c:v>39582</c:v>
                </c:pt>
                <c:pt idx="179">
                  <c:v>39583</c:v>
                </c:pt>
                <c:pt idx="180">
                  <c:v>39584</c:v>
                </c:pt>
                <c:pt idx="181">
                  <c:v>39587</c:v>
                </c:pt>
                <c:pt idx="182">
                  <c:v>39588</c:v>
                </c:pt>
                <c:pt idx="183">
                  <c:v>39589</c:v>
                </c:pt>
                <c:pt idx="184">
                  <c:v>39590</c:v>
                </c:pt>
                <c:pt idx="185">
                  <c:v>39591</c:v>
                </c:pt>
                <c:pt idx="186">
                  <c:v>39595</c:v>
                </c:pt>
                <c:pt idx="187">
                  <c:v>39596</c:v>
                </c:pt>
                <c:pt idx="188">
                  <c:v>39597</c:v>
                </c:pt>
                <c:pt idx="189">
                  <c:v>39598</c:v>
                </c:pt>
                <c:pt idx="190">
                  <c:v>39601</c:v>
                </c:pt>
                <c:pt idx="191">
                  <c:v>39602</c:v>
                </c:pt>
                <c:pt idx="192">
                  <c:v>39603</c:v>
                </c:pt>
                <c:pt idx="193">
                  <c:v>39604</c:v>
                </c:pt>
                <c:pt idx="194">
                  <c:v>39605</c:v>
                </c:pt>
                <c:pt idx="195">
                  <c:v>39608</c:v>
                </c:pt>
                <c:pt idx="196">
                  <c:v>39609</c:v>
                </c:pt>
                <c:pt idx="197">
                  <c:v>39610</c:v>
                </c:pt>
                <c:pt idx="198">
                  <c:v>39611</c:v>
                </c:pt>
                <c:pt idx="199">
                  <c:v>39612</c:v>
                </c:pt>
                <c:pt idx="200">
                  <c:v>39615</c:v>
                </c:pt>
                <c:pt idx="201">
                  <c:v>39616</c:v>
                </c:pt>
                <c:pt idx="202">
                  <c:v>39617</c:v>
                </c:pt>
              </c:strCache>
            </c:strRef>
          </c:xVal>
          <c:yVal>
            <c:numRef>
              <c:f>MA!$E$58:$E$260</c:f>
              <c:numCache>
                <c:ptCount val="203"/>
                <c:pt idx="0">
                  <c:v>28.28</c:v>
                </c:pt>
                <c:pt idx="1">
                  <c:v>28.14</c:v>
                </c:pt>
                <c:pt idx="2">
                  <c:v>28.42</c:v>
                </c:pt>
                <c:pt idx="3">
                  <c:v>28.5</c:v>
                </c:pt>
                <c:pt idx="4">
                  <c:v>28.17</c:v>
                </c:pt>
                <c:pt idx="5">
                  <c:v>28.6</c:v>
                </c:pt>
                <c:pt idx="6">
                  <c:v>28.13</c:v>
                </c:pt>
                <c:pt idx="7">
                  <c:v>28.17</c:v>
                </c:pt>
                <c:pt idx="8">
                  <c:v>28.62</c:v>
                </c:pt>
                <c:pt idx="9">
                  <c:v>28.62</c:v>
                </c:pt>
                <c:pt idx="10">
                  <c:v>28.85</c:v>
                </c:pt>
                <c:pt idx="11">
                  <c:v>28.73</c:v>
                </c:pt>
                <c:pt idx="12">
                  <c:v>28.42</c:v>
                </c:pt>
                <c:pt idx="13">
                  <c:v>28.62</c:v>
                </c:pt>
                <c:pt idx="14">
                  <c:v>28.36</c:v>
                </c:pt>
                <c:pt idx="15">
                  <c:v>28.11</c:v>
                </c:pt>
                <c:pt idx="16">
                  <c:v>28.34</c:v>
                </c:pt>
                <c:pt idx="17">
                  <c:v>28.77</c:v>
                </c:pt>
                <c:pt idx="18">
                  <c:v>29.24</c:v>
                </c:pt>
                <c:pt idx="19">
                  <c:v>29.18</c:v>
                </c:pt>
                <c:pt idx="20">
                  <c:v>29.17</c:v>
                </c:pt>
                <c:pt idx="21">
                  <c:v>29.14</c:v>
                </c:pt>
                <c:pt idx="22">
                  <c:v>29.45</c:v>
                </c:pt>
                <c:pt idx="23">
                  <c:v>29.38</c:v>
                </c:pt>
                <c:pt idx="24">
                  <c:v>29.13</c:v>
                </c:pt>
                <c:pt idx="25">
                  <c:v>29.39</c:v>
                </c:pt>
                <c:pt idx="26">
                  <c:v>29.52</c:v>
                </c:pt>
                <c:pt idx="27">
                  <c:v>29.52</c:v>
                </c:pt>
                <c:pt idx="28">
                  <c:v>29.78</c:v>
                </c:pt>
                <c:pt idx="29">
                  <c:v>29.9</c:v>
                </c:pt>
                <c:pt idx="30">
                  <c:v>29.59</c:v>
                </c:pt>
                <c:pt idx="31">
                  <c:v>29.84</c:v>
                </c:pt>
                <c:pt idx="32">
                  <c:v>29.72</c:v>
                </c:pt>
                <c:pt idx="33">
                  <c:v>29.99</c:v>
                </c:pt>
                <c:pt idx="34">
                  <c:v>30.74</c:v>
                </c:pt>
                <c:pt idx="35">
                  <c:v>30.82</c:v>
                </c:pt>
                <c:pt idx="36">
                  <c:v>29.84</c:v>
                </c:pt>
                <c:pt idx="37">
                  <c:v>30.18</c:v>
                </c:pt>
                <c:pt idx="38">
                  <c:v>30.57</c:v>
                </c:pt>
                <c:pt idx="39">
                  <c:v>30.91</c:v>
                </c:pt>
                <c:pt idx="40">
                  <c:v>31.64</c:v>
                </c:pt>
                <c:pt idx="41">
                  <c:v>34.65</c:v>
                </c:pt>
                <c:pt idx="42">
                  <c:v>34.2</c:v>
                </c:pt>
                <c:pt idx="43">
                  <c:v>35.19</c:v>
                </c:pt>
                <c:pt idx="44">
                  <c:v>36.41</c:v>
                </c:pt>
                <c:pt idx="45">
                  <c:v>36.66</c:v>
                </c:pt>
                <c:pt idx="46">
                  <c:v>36.66</c:v>
                </c:pt>
                <c:pt idx="47">
                  <c:v>36.33</c:v>
                </c:pt>
                <c:pt idx="48">
                  <c:v>36.02</c:v>
                </c:pt>
                <c:pt idx="49">
                  <c:v>35.14</c:v>
                </c:pt>
                <c:pt idx="50">
                  <c:v>34.36</c:v>
                </c:pt>
                <c:pt idx="51">
                  <c:v>33.37</c:v>
                </c:pt>
                <c:pt idx="52">
                  <c:v>33.02</c:v>
                </c:pt>
                <c:pt idx="53">
                  <c:v>34.2</c:v>
                </c:pt>
                <c:pt idx="54">
                  <c:v>33.67</c:v>
                </c:pt>
                <c:pt idx="55">
                  <c:v>33.51</c:v>
                </c:pt>
                <c:pt idx="56">
                  <c:v>33.83</c:v>
                </c:pt>
                <c:pt idx="57">
                  <c:v>33.7</c:v>
                </c:pt>
                <c:pt idx="58">
                  <c:v>34.32</c:v>
                </c:pt>
                <c:pt idx="59">
                  <c:v>33.97</c:v>
                </c:pt>
                <c:pt idx="60">
                  <c:v>33.85</c:v>
                </c:pt>
                <c:pt idx="61">
                  <c:v>32.72</c:v>
                </c:pt>
                <c:pt idx="62">
                  <c:v>32.81</c:v>
                </c:pt>
                <c:pt idx="63">
                  <c:v>33.45</c:v>
                </c:pt>
                <c:pt idx="64">
                  <c:v>33.34</c:v>
                </c:pt>
                <c:pt idx="65">
                  <c:v>33.35</c:v>
                </c:pt>
                <c:pt idx="66">
                  <c:v>32.67</c:v>
                </c:pt>
                <c:pt idx="67">
                  <c:v>32.52</c:v>
                </c:pt>
                <c:pt idx="68">
                  <c:v>33.89</c:v>
                </c:pt>
                <c:pt idx="69">
                  <c:v>34.29</c:v>
                </c:pt>
                <c:pt idx="70">
                  <c:v>34.27</c:v>
                </c:pt>
                <c:pt idx="71">
                  <c:v>34.5</c:v>
                </c:pt>
                <c:pt idx="72">
                  <c:v>33.84</c:v>
                </c:pt>
                <c:pt idx="73">
                  <c:v>34.21</c:v>
                </c:pt>
                <c:pt idx="74">
                  <c:v>34.95</c:v>
                </c:pt>
                <c:pt idx="75">
                  <c:v>35.04</c:v>
                </c:pt>
                <c:pt idx="76">
                  <c:v>34.13</c:v>
                </c:pt>
                <c:pt idx="77">
                  <c:v>34.48</c:v>
                </c:pt>
                <c:pt idx="78">
                  <c:v>34.53</c:v>
                </c:pt>
                <c:pt idx="79">
                  <c:v>35.25</c:v>
                </c:pt>
                <c:pt idx="80">
                  <c:v>35.79</c:v>
                </c:pt>
                <c:pt idx="81">
                  <c:v>36.3</c:v>
                </c:pt>
                <c:pt idx="82">
                  <c:v>36.33</c:v>
                </c:pt>
                <c:pt idx="83">
                  <c:v>35.7</c:v>
                </c:pt>
                <c:pt idx="84">
                  <c:v>35.85</c:v>
                </c:pt>
                <c:pt idx="85">
                  <c:v>35.33</c:v>
                </c:pt>
                <c:pt idx="86">
                  <c:v>34.95</c:v>
                </c:pt>
                <c:pt idx="87">
                  <c:v>35.1</c:v>
                </c:pt>
                <c:pt idx="88">
                  <c:v>34.12</c:v>
                </c:pt>
                <c:pt idx="89">
                  <c:v>34.35</c:v>
                </c:pt>
                <c:pt idx="90">
                  <c:v>33.2</c:v>
                </c:pt>
                <c:pt idx="91">
                  <c:v>34.18</c:v>
                </c:pt>
                <c:pt idx="92">
                  <c:v>34.07</c:v>
                </c:pt>
                <c:pt idx="93">
                  <c:v>33.65</c:v>
                </c:pt>
                <c:pt idx="94">
                  <c:v>34.13</c:v>
                </c:pt>
                <c:pt idx="95">
                  <c:v>33.74</c:v>
                </c:pt>
                <c:pt idx="96">
                  <c:v>32.98</c:v>
                </c:pt>
                <c:pt idx="97">
                  <c:v>32.86</c:v>
                </c:pt>
                <c:pt idx="98">
                  <c:v>32.76</c:v>
                </c:pt>
                <c:pt idx="99">
                  <c:v>31.72</c:v>
                </c:pt>
                <c:pt idx="100">
                  <c:v>31.69</c:v>
                </c:pt>
                <c:pt idx="101">
                  <c:v>33</c:v>
                </c:pt>
                <c:pt idx="102">
                  <c:v>32.69</c:v>
                </c:pt>
                <c:pt idx="103">
                  <c:v>32.47</c:v>
                </c:pt>
                <c:pt idx="104">
                  <c:v>32.35</c:v>
                </c:pt>
                <c:pt idx="105">
                  <c:v>31.96</c:v>
                </c:pt>
                <c:pt idx="106">
                  <c:v>32.35</c:v>
                </c:pt>
                <c:pt idx="107">
                  <c:v>30.22</c:v>
                </c:pt>
                <c:pt idx="108">
                  <c:v>29.96</c:v>
                </c:pt>
                <c:pt idx="109">
                  <c:v>28.85</c:v>
                </c:pt>
                <c:pt idx="110">
                  <c:v>28.31</c:v>
                </c:pt>
                <c:pt idx="111">
                  <c:v>27.91</c:v>
                </c:pt>
                <c:pt idx="112">
                  <c:v>28.35</c:v>
                </c:pt>
                <c:pt idx="113">
                  <c:v>28</c:v>
                </c:pt>
                <c:pt idx="114">
                  <c:v>28.13</c:v>
                </c:pt>
                <c:pt idx="115">
                  <c:v>28.74</c:v>
                </c:pt>
                <c:pt idx="116">
                  <c:v>28.29</c:v>
                </c:pt>
                <c:pt idx="117">
                  <c:v>28.21</c:v>
                </c:pt>
                <c:pt idx="118">
                  <c:v>28.07</c:v>
                </c:pt>
                <c:pt idx="119">
                  <c:v>28.12</c:v>
                </c:pt>
                <c:pt idx="120">
                  <c:v>28</c:v>
                </c:pt>
                <c:pt idx="121">
                  <c:v>27.58</c:v>
                </c:pt>
                <c:pt idx="122">
                  <c:v>27.74</c:v>
                </c:pt>
                <c:pt idx="123">
                  <c:v>28.28</c:v>
                </c:pt>
                <c:pt idx="124">
                  <c:v>28.16</c:v>
                </c:pt>
                <c:pt idx="125">
                  <c:v>27.83</c:v>
                </c:pt>
                <c:pt idx="126">
                  <c:v>27.1</c:v>
                </c:pt>
                <c:pt idx="127">
                  <c:v>26.89</c:v>
                </c:pt>
                <c:pt idx="128">
                  <c:v>27.49</c:v>
                </c:pt>
                <c:pt idx="129">
                  <c:v>28.02</c:v>
                </c:pt>
                <c:pt idx="130">
                  <c:v>27.47</c:v>
                </c:pt>
                <c:pt idx="131">
                  <c:v>27.77</c:v>
                </c:pt>
                <c:pt idx="132">
                  <c:v>27.95</c:v>
                </c:pt>
                <c:pt idx="133">
                  <c:v>29.17</c:v>
                </c:pt>
                <c:pt idx="134">
                  <c:v>28.52</c:v>
                </c:pt>
                <c:pt idx="135">
                  <c:v>28.52</c:v>
                </c:pt>
                <c:pt idx="136">
                  <c:v>27.86</c:v>
                </c:pt>
                <c:pt idx="137">
                  <c:v>28.2</c:v>
                </c:pt>
                <c:pt idx="138">
                  <c:v>29.31</c:v>
                </c:pt>
                <c:pt idx="139">
                  <c:v>28.52</c:v>
                </c:pt>
                <c:pt idx="140">
                  <c:v>29.07</c:v>
                </c:pt>
                <c:pt idx="141">
                  <c:v>29.06</c:v>
                </c:pt>
                <c:pt idx="142">
                  <c:v>29.03</c:v>
                </c:pt>
                <c:pt idx="143">
                  <c:v>28.46</c:v>
                </c:pt>
                <c:pt idx="144">
                  <c:v>27.95</c:v>
                </c:pt>
                <c:pt idx="145">
                  <c:v>27.81</c:v>
                </c:pt>
                <c:pt idx="146">
                  <c:v>28.28</c:v>
                </c:pt>
                <c:pt idx="147">
                  <c:v>29.39</c:v>
                </c:pt>
                <c:pt idx="148">
                  <c:v>29.05</c:v>
                </c:pt>
                <c:pt idx="149">
                  <c:v>28.89</c:v>
                </c:pt>
                <c:pt idx="150">
                  <c:v>29.05</c:v>
                </c:pt>
                <c:pt idx="151">
                  <c:v>29.05</c:v>
                </c:pt>
                <c:pt idx="152">
                  <c:v>28.64</c:v>
                </c:pt>
                <c:pt idx="153">
                  <c:v>28.78</c:v>
                </c:pt>
                <c:pt idx="154">
                  <c:v>29</c:v>
                </c:pt>
                <c:pt idx="155">
                  <c:v>28.18</c:v>
                </c:pt>
                <c:pt idx="156">
                  <c:v>27.96</c:v>
                </c:pt>
                <c:pt idx="157">
                  <c:v>28.15</c:v>
                </c:pt>
                <c:pt idx="158">
                  <c:v>28.84</c:v>
                </c:pt>
                <c:pt idx="159">
                  <c:v>29.11</c:v>
                </c:pt>
                <c:pt idx="160">
                  <c:v>29.89</c:v>
                </c:pt>
                <c:pt idx="161">
                  <c:v>30.31</c:v>
                </c:pt>
                <c:pt idx="162">
                  <c:v>30.14</c:v>
                </c:pt>
                <c:pt idx="163">
                  <c:v>31.33</c:v>
                </c:pt>
                <c:pt idx="164">
                  <c:v>31.68</c:v>
                </c:pt>
                <c:pt idx="165">
                  <c:v>29.72</c:v>
                </c:pt>
                <c:pt idx="166">
                  <c:v>28.88</c:v>
                </c:pt>
                <c:pt idx="167">
                  <c:v>28.53</c:v>
                </c:pt>
                <c:pt idx="168">
                  <c:v>28.42</c:v>
                </c:pt>
                <c:pt idx="169">
                  <c:v>29.29</c:v>
                </c:pt>
                <c:pt idx="170">
                  <c:v>29.13</c:v>
                </c:pt>
                <c:pt idx="171">
                  <c:v>28.97</c:v>
                </c:pt>
                <c:pt idx="172">
                  <c:v>29.59</c:v>
                </c:pt>
                <c:pt idx="173">
                  <c:v>29.1</c:v>
                </c:pt>
                <c:pt idx="174">
                  <c:v>29.16</c:v>
                </c:pt>
                <c:pt idx="175">
                  <c:v>29.28</c:v>
                </c:pt>
                <c:pt idx="176">
                  <c:v>29.88</c:v>
                </c:pt>
                <c:pt idx="177">
                  <c:v>29.78</c:v>
                </c:pt>
                <c:pt idx="178">
                  <c:v>29.93</c:v>
                </c:pt>
                <c:pt idx="179">
                  <c:v>30.45</c:v>
                </c:pt>
                <c:pt idx="180">
                  <c:v>29.99</c:v>
                </c:pt>
                <c:pt idx="181">
                  <c:v>29.46</c:v>
                </c:pt>
                <c:pt idx="182">
                  <c:v>28.76</c:v>
                </c:pt>
                <c:pt idx="183">
                  <c:v>28.25</c:v>
                </c:pt>
                <c:pt idx="184">
                  <c:v>28.47</c:v>
                </c:pt>
                <c:pt idx="185">
                  <c:v>28.05</c:v>
                </c:pt>
                <c:pt idx="186">
                  <c:v>28.44</c:v>
                </c:pt>
                <c:pt idx="187">
                  <c:v>28.18</c:v>
                </c:pt>
                <c:pt idx="188">
                  <c:v>28.31</c:v>
                </c:pt>
                <c:pt idx="189">
                  <c:v>28.32</c:v>
                </c:pt>
                <c:pt idx="190">
                  <c:v>27.8</c:v>
                </c:pt>
                <c:pt idx="191">
                  <c:v>27.31</c:v>
                </c:pt>
                <c:pt idx="192">
                  <c:v>27.54</c:v>
                </c:pt>
                <c:pt idx="193">
                  <c:v>28.3</c:v>
                </c:pt>
                <c:pt idx="194">
                  <c:v>27.49</c:v>
                </c:pt>
                <c:pt idx="195">
                  <c:v>27.71</c:v>
                </c:pt>
                <c:pt idx="196">
                  <c:v>27.89</c:v>
                </c:pt>
                <c:pt idx="197">
                  <c:v>27.12</c:v>
                </c:pt>
                <c:pt idx="198">
                  <c:v>28.24</c:v>
                </c:pt>
                <c:pt idx="199">
                  <c:v>29.07</c:v>
                </c:pt>
                <c:pt idx="200">
                  <c:v>28.93</c:v>
                </c:pt>
                <c:pt idx="201">
                  <c:v>28.8</c:v>
                </c:pt>
                <c:pt idx="202">
                  <c:v>28.46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MA!$K$7</c:f>
              <c:strCache>
                <c:ptCount val="1"/>
                <c:pt idx="0">
                  <c:v>HMA(36)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MA!$D$58:$D$260</c:f>
              <c:strCache>
                <c:ptCount val="203"/>
                <c:pt idx="0">
                  <c:v>39323</c:v>
                </c:pt>
                <c:pt idx="1">
                  <c:v>39324</c:v>
                </c:pt>
                <c:pt idx="2">
                  <c:v>39325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39335</c:v>
                </c:pt>
                <c:pt idx="8">
                  <c:v>39336</c:v>
                </c:pt>
                <c:pt idx="9">
                  <c:v>39337</c:v>
                </c:pt>
                <c:pt idx="10">
                  <c:v>39338</c:v>
                </c:pt>
                <c:pt idx="11">
                  <c:v>39339</c:v>
                </c:pt>
                <c:pt idx="12">
                  <c:v>39342</c:v>
                </c:pt>
                <c:pt idx="13">
                  <c:v>39343</c:v>
                </c:pt>
                <c:pt idx="14">
                  <c:v>39344</c:v>
                </c:pt>
                <c:pt idx="15">
                  <c:v>39345</c:v>
                </c:pt>
                <c:pt idx="16">
                  <c:v>39346</c:v>
                </c:pt>
                <c:pt idx="17">
                  <c:v>39349</c:v>
                </c:pt>
                <c:pt idx="18">
                  <c:v>39350</c:v>
                </c:pt>
                <c:pt idx="19">
                  <c:v>39351</c:v>
                </c:pt>
                <c:pt idx="20">
                  <c:v>39352</c:v>
                </c:pt>
                <c:pt idx="21">
                  <c:v>39353</c:v>
                </c:pt>
                <c:pt idx="22">
                  <c:v>39356</c:v>
                </c:pt>
                <c:pt idx="23">
                  <c:v>39357</c:v>
                </c:pt>
                <c:pt idx="24">
                  <c:v>39358</c:v>
                </c:pt>
                <c:pt idx="25">
                  <c:v>39359</c:v>
                </c:pt>
                <c:pt idx="26">
                  <c:v>39360</c:v>
                </c:pt>
                <c:pt idx="27">
                  <c:v>39363</c:v>
                </c:pt>
                <c:pt idx="28">
                  <c:v>39364</c:v>
                </c:pt>
                <c:pt idx="29">
                  <c:v>39365</c:v>
                </c:pt>
                <c:pt idx="30">
                  <c:v>39366</c:v>
                </c:pt>
                <c:pt idx="31">
                  <c:v>39367</c:v>
                </c:pt>
                <c:pt idx="32">
                  <c:v>39370</c:v>
                </c:pt>
                <c:pt idx="33">
                  <c:v>39371</c:v>
                </c:pt>
                <c:pt idx="34">
                  <c:v>39372</c:v>
                </c:pt>
                <c:pt idx="35">
                  <c:v>39373</c:v>
                </c:pt>
                <c:pt idx="36">
                  <c:v>39374</c:v>
                </c:pt>
                <c:pt idx="37">
                  <c:v>39377</c:v>
                </c:pt>
                <c:pt idx="38">
                  <c:v>39378</c:v>
                </c:pt>
                <c:pt idx="39">
                  <c:v>39379</c:v>
                </c:pt>
                <c:pt idx="40">
                  <c:v>39380</c:v>
                </c:pt>
                <c:pt idx="41">
                  <c:v>39381</c:v>
                </c:pt>
                <c:pt idx="42">
                  <c:v>39384</c:v>
                </c:pt>
                <c:pt idx="43">
                  <c:v>39385</c:v>
                </c:pt>
                <c:pt idx="44">
                  <c:v>39386</c:v>
                </c:pt>
                <c:pt idx="45">
                  <c:v>39387</c:v>
                </c:pt>
                <c:pt idx="46">
                  <c:v>39388</c:v>
                </c:pt>
                <c:pt idx="47">
                  <c:v>39391</c:v>
                </c:pt>
                <c:pt idx="48">
                  <c:v>39392</c:v>
                </c:pt>
                <c:pt idx="49">
                  <c:v>39393</c:v>
                </c:pt>
                <c:pt idx="50">
                  <c:v>39394</c:v>
                </c:pt>
                <c:pt idx="51">
                  <c:v>39395</c:v>
                </c:pt>
                <c:pt idx="52">
                  <c:v>39398</c:v>
                </c:pt>
                <c:pt idx="53">
                  <c:v>39399</c:v>
                </c:pt>
                <c:pt idx="54">
                  <c:v>39400</c:v>
                </c:pt>
                <c:pt idx="55">
                  <c:v>39401</c:v>
                </c:pt>
                <c:pt idx="56">
                  <c:v>39402</c:v>
                </c:pt>
                <c:pt idx="57">
                  <c:v>39405</c:v>
                </c:pt>
                <c:pt idx="58">
                  <c:v>39406</c:v>
                </c:pt>
                <c:pt idx="59">
                  <c:v>39407</c:v>
                </c:pt>
                <c:pt idx="60">
                  <c:v>39409</c:v>
                </c:pt>
                <c:pt idx="61">
                  <c:v>39412</c:v>
                </c:pt>
                <c:pt idx="62">
                  <c:v>39413</c:v>
                </c:pt>
                <c:pt idx="63">
                  <c:v>39414</c:v>
                </c:pt>
                <c:pt idx="64">
                  <c:v>39415</c:v>
                </c:pt>
                <c:pt idx="65">
                  <c:v>39416</c:v>
                </c:pt>
                <c:pt idx="66">
                  <c:v>39419</c:v>
                </c:pt>
                <c:pt idx="67">
                  <c:v>39420</c:v>
                </c:pt>
                <c:pt idx="68">
                  <c:v>39421</c:v>
                </c:pt>
                <c:pt idx="69">
                  <c:v>39422</c:v>
                </c:pt>
                <c:pt idx="70">
                  <c:v>39423</c:v>
                </c:pt>
                <c:pt idx="71">
                  <c:v>39426</c:v>
                </c:pt>
                <c:pt idx="72">
                  <c:v>39427</c:v>
                </c:pt>
                <c:pt idx="73">
                  <c:v>39428</c:v>
                </c:pt>
                <c:pt idx="74">
                  <c:v>39429</c:v>
                </c:pt>
                <c:pt idx="75">
                  <c:v>39430</c:v>
                </c:pt>
                <c:pt idx="76">
                  <c:v>39433</c:v>
                </c:pt>
                <c:pt idx="77">
                  <c:v>39434</c:v>
                </c:pt>
                <c:pt idx="78">
                  <c:v>39435</c:v>
                </c:pt>
                <c:pt idx="79">
                  <c:v>39436</c:v>
                </c:pt>
                <c:pt idx="80">
                  <c:v>39437</c:v>
                </c:pt>
                <c:pt idx="81">
                  <c:v>39440</c:v>
                </c:pt>
                <c:pt idx="82">
                  <c:v>39442</c:v>
                </c:pt>
                <c:pt idx="83">
                  <c:v>39443</c:v>
                </c:pt>
                <c:pt idx="84">
                  <c:v>39444</c:v>
                </c:pt>
                <c:pt idx="85">
                  <c:v>39447</c:v>
                </c:pt>
                <c:pt idx="86">
                  <c:v>39449</c:v>
                </c:pt>
                <c:pt idx="87">
                  <c:v>39450</c:v>
                </c:pt>
                <c:pt idx="88">
                  <c:v>39451</c:v>
                </c:pt>
                <c:pt idx="89">
                  <c:v>39454</c:v>
                </c:pt>
                <c:pt idx="90">
                  <c:v>39455</c:v>
                </c:pt>
                <c:pt idx="91">
                  <c:v>39456</c:v>
                </c:pt>
                <c:pt idx="92">
                  <c:v>39457</c:v>
                </c:pt>
                <c:pt idx="93">
                  <c:v>39458</c:v>
                </c:pt>
                <c:pt idx="94">
                  <c:v>39461</c:v>
                </c:pt>
                <c:pt idx="95">
                  <c:v>39462</c:v>
                </c:pt>
                <c:pt idx="96">
                  <c:v>39463</c:v>
                </c:pt>
                <c:pt idx="97">
                  <c:v>39464</c:v>
                </c:pt>
                <c:pt idx="98">
                  <c:v>39465</c:v>
                </c:pt>
                <c:pt idx="99">
                  <c:v>39469</c:v>
                </c:pt>
                <c:pt idx="100">
                  <c:v>39470</c:v>
                </c:pt>
                <c:pt idx="101">
                  <c:v>39471</c:v>
                </c:pt>
                <c:pt idx="102">
                  <c:v>39472</c:v>
                </c:pt>
                <c:pt idx="103">
                  <c:v>39475</c:v>
                </c:pt>
                <c:pt idx="104">
                  <c:v>39476</c:v>
                </c:pt>
                <c:pt idx="105">
                  <c:v>39477</c:v>
                </c:pt>
                <c:pt idx="106">
                  <c:v>39478</c:v>
                </c:pt>
                <c:pt idx="107">
                  <c:v>39479</c:v>
                </c:pt>
                <c:pt idx="108">
                  <c:v>39482</c:v>
                </c:pt>
                <c:pt idx="109">
                  <c:v>39483</c:v>
                </c:pt>
                <c:pt idx="110">
                  <c:v>39484</c:v>
                </c:pt>
                <c:pt idx="111">
                  <c:v>39485</c:v>
                </c:pt>
                <c:pt idx="112">
                  <c:v>39486</c:v>
                </c:pt>
                <c:pt idx="113">
                  <c:v>39489</c:v>
                </c:pt>
                <c:pt idx="114">
                  <c:v>39490</c:v>
                </c:pt>
                <c:pt idx="115">
                  <c:v>39491</c:v>
                </c:pt>
                <c:pt idx="116">
                  <c:v>39492</c:v>
                </c:pt>
                <c:pt idx="117">
                  <c:v>39493</c:v>
                </c:pt>
                <c:pt idx="118">
                  <c:v>39497</c:v>
                </c:pt>
                <c:pt idx="119">
                  <c:v>39498</c:v>
                </c:pt>
                <c:pt idx="120">
                  <c:v>39499</c:v>
                </c:pt>
                <c:pt idx="121">
                  <c:v>39500</c:v>
                </c:pt>
                <c:pt idx="122">
                  <c:v>39503</c:v>
                </c:pt>
                <c:pt idx="123">
                  <c:v>39504</c:v>
                </c:pt>
                <c:pt idx="124">
                  <c:v>39505</c:v>
                </c:pt>
                <c:pt idx="125">
                  <c:v>39506</c:v>
                </c:pt>
                <c:pt idx="126">
                  <c:v>39507</c:v>
                </c:pt>
                <c:pt idx="127">
                  <c:v>39510</c:v>
                </c:pt>
                <c:pt idx="128">
                  <c:v>39511</c:v>
                </c:pt>
                <c:pt idx="129">
                  <c:v>39512</c:v>
                </c:pt>
                <c:pt idx="130">
                  <c:v>39513</c:v>
                </c:pt>
                <c:pt idx="131">
                  <c:v>39514</c:v>
                </c:pt>
                <c:pt idx="132">
                  <c:v>39517</c:v>
                </c:pt>
                <c:pt idx="133">
                  <c:v>39518</c:v>
                </c:pt>
                <c:pt idx="134">
                  <c:v>39519</c:v>
                </c:pt>
                <c:pt idx="135">
                  <c:v>39520</c:v>
                </c:pt>
                <c:pt idx="136">
                  <c:v>39521</c:v>
                </c:pt>
                <c:pt idx="137">
                  <c:v>39524</c:v>
                </c:pt>
                <c:pt idx="138">
                  <c:v>39525</c:v>
                </c:pt>
                <c:pt idx="139">
                  <c:v>39526</c:v>
                </c:pt>
                <c:pt idx="140">
                  <c:v>39527</c:v>
                </c:pt>
                <c:pt idx="141">
                  <c:v>39531</c:v>
                </c:pt>
                <c:pt idx="142">
                  <c:v>39532</c:v>
                </c:pt>
                <c:pt idx="143">
                  <c:v>39533</c:v>
                </c:pt>
                <c:pt idx="144">
                  <c:v>39534</c:v>
                </c:pt>
                <c:pt idx="145">
                  <c:v>39535</c:v>
                </c:pt>
                <c:pt idx="146">
                  <c:v>39538</c:v>
                </c:pt>
                <c:pt idx="147">
                  <c:v>39539</c:v>
                </c:pt>
                <c:pt idx="148">
                  <c:v>39540</c:v>
                </c:pt>
                <c:pt idx="149">
                  <c:v>39541</c:v>
                </c:pt>
                <c:pt idx="150">
                  <c:v>39542</c:v>
                </c:pt>
                <c:pt idx="151">
                  <c:v>39545</c:v>
                </c:pt>
                <c:pt idx="152">
                  <c:v>39546</c:v>
                </c:pt>
                <c:pt idx="153">
                  <c:v>39547</c:v>
                </c:pt>
                <c:pt idx="154">
                  <c:v>39548</c:v>
                </c:pt>
                <c:pt idx="155">
                  <c:v>39549</c:v>
                </c:pt>
                <c:pt idx="156">
                  <c:v>39552</c:v>
                </c:pt>
                <c:pt idx="157">
                  <c:v>39553</c:v>
                </c:pt>
                <c:pt idx="158">
                  <c:v>39554</c:v>
                </c:pt>
                <c:pt idx="159">
                  <c:v>39555</c:v>
                </c:pt>
                <c:pt idx="160">
                  <c:v>39556</c:v>
                </c:pt>
                <c:pt idx="161">
                  <c:v>39559</c:v>
                </c:pt>
                <c:pt idx="162">
                  <c:v>39560</c:v>
                </c:pt>
                <c:pt idx="163">
                  <c:v>39561</c:v>
                </c:pt>
                <c:pt idx="164">
                  <c:v>39562</c:v>
                </c:pt>
                <c:pt idx="165">
                  <c:v>39563</c:v>
                </c:pt>
                <c:pt idx="166">
                  <c:v>39566</c:v>
                </c:pt>
                <c:pt idx="167">
                  <c:v>39567</c:v>
                </c:pt>
                <c:pt idx="168">
                  <c:v>39568</c:v>
                </c:pt>
                <c:pt idx="169">
                  <c:v>39569</c:v>
                </c:pt>
                <c:pt idx="170">
                  <c:v>39570</c:v>
                </c:pt>
                <c:pt idx="171">
                  <c:v>39573</c:v>
                </c:pt>
                <c:pt idx="172">
                  <c:v>39574</c:v>
                </c:pt>
                <c:pt idx="173">
                  <c:v>39575</c:v>
                </c:pt>
                <c:pt idx="174">
                  <c:v>39576</c:v>
                </c:pt>
                <c:pt idx="175">
                  <c:v>39577</c:v>
                </c:pt>
                <c:pt idx="176">
                  <c:v>39580</c:v>
                </c:pt>
                <c:pt idx="177">
                  <c:v>39581</c:v>
                </c:pt>
                <c:pt idx="178">
                  <c:v>39582</c:v>
                </c:pt>
                <c:pt idx="179">
                  <c:v>39583</c:v>
                </c:pt>
                <c:pt idx="180">
                  <c:v>39584</c:v>
                </c:pt>
                <c:pt idx="181">
                  <c:v>39587</c:v>
                </c:pt>
                <c:pt idx="182">
                  <c:v>39588</c:v>
                </c:pt>
                <c:pt idx="183">
                  <c:v>39589</c:v>
                </c:pt>
                <c:pt idx="184">
                  <c:v>39590</c:v>
                </c:pt>
                <c:pt idx="185">
                  <c:v>39591</c:v>
                </c:pt>
                <c:pt idx="186">
                  <c:v>39595</c:v>
                </c:pt>
                <c:pt idx="187">
                  <c:v>39596</c:v>
                </c:pt>
                <c:pt idx="188">
                  <c:v>39597</c:v>
                </c:pt>
                <c:pt idx="189">
                  <c:v>39598</c:v>
                </c:pt>
                <c:pt idx="190">
                  <c:v>39601</c:v>
                </c:pt>
                <c:pt idx="191">
                  <c:v>39602</c:v>
                </c:pt>
                <c:pt idx="192">
                  <c:v>39603</c:v>
                </c:pt>
                <c:pt idx="193">
                  <c:v>39604</c:v>
                </c:pt>
                <c:pt idx="194">
                  <c:v>39605</c:v>
                </c:pt>
                <c:pt idx="195">
                  <c:v>39608</c:v>
                </c:pt>
                <c:pt idx="196">
                  <c:v>39609</c:v>
                </c:pt>
                <c:pt idx="197">
                  <c:v>39610</c:v>
                </c:pt>
                <c:pt idx="198">
                  <c:v>39611</c:v>
                </c:pt>
                <c:pt idx="199">
                  <c:v>39612</c:v>
                </c:pt>
                <c:pt idx="200">
                  <c:v>39615</c:v>
                </c:pt>
                <c:pt idx="201">
                  <c:v>39616</c:v>
                </c:pt>
                <c:pt idx="202">
                  <c:v>39617</c:v>
                </c:pt>
              </c:strCache>
            </c:strRef>
          </c:xVal>
          <c:yVal>
            <c:numRef>
              <c:f>MA!$K$58:$K$260</c:f>
              <c:numCache>
                <c:ptCount val="203"/>
                <c:pt idx="0">
                  <c:v>27.618536243009927</c:v>
                </c:pt>
                <c:pt idx="1">
                  <c:v>27.62301677617467</c:v>
                </c:pt>
                <c:pt idx="2">
                  <c:v>27.648321328847643</c:v>
                </c:pt>
                <c:pt idx="3">
                  <c:v>27.694699361015154</c:v>
                </c:pt>
                <c:pt idx="4">
                  <c:v>27.748743743743745</c:v>
                </c:pt>
                <c:pt idx="5">
                  <c:v>27.829105496473918</c:v>
                </c:pt>
                <c:pt idx="6">
                  <c:v>27.903389216283955</c:v>
                </c:pt>
                <c:pt idx="7">
                  <c:v>27.972367292104135</c:v>
                </c:pt>
                <c:pt idx="8">
                  <c:v>28.052789594105384</c:v>
                </c:pt>
                <c:pt idx="9">
                  <c:v>28.13912483912484</c:v>
                </c:pt>
                <c:pt idx="10">
                  <c:v>28.236653382706013</c:v>
                </c:pt>
                <c:pt idx="11">
                  <c:v>28.333105586789802</c:v>
                </c:pt>
                <c:pt idx="12">
                  <c:v>28.413106226527287</c:v>
                </c:pt>
                <c:pt idx="13">
                  <c:v>28.483751495856765</c:v>
                </c:pt>
                <c:pt idx="14">
                  <c:v>28.530872940609783</c:v>
                </c:pt>
                <c:pt idx="15">
                  <c:v>28.54711764395975</c:v>
                </c:pt>
                <c:pt idx="16">
                  <c:v>28.55070209307051</c:v>
                </c:pt>
                <c:pt idx="17">
                  <c:v>28.56596197701461</c:v>
                </c:pt>
                <c:pt idx="18">
                  <c:v>28.611256895993733</c:v>
                </c:pt>
                <c:pt idx="19">
                  <c:v>28.67659332264595</c:v>
                </c:pt>
                <c:pt idx="20">
                  <c:v>28.755655241707878</c:v>
                </c:pt>
                <c:pt idx="21">
                  <c:v>28.840490302332412</c:v>
                </c:pt>
                <c:pt idx="22">
                  <c:v>28.937037488616436</c:v>
                </c:pt>
                <c:pt idx="23">
                  <c:v>29.032512399617662</c:v>
                </c:pt>
                <c:pt idx="24">
                  <c:v>29.112243070137804</c:v>
                </c:pt>
                <c:pt idx="25">
                  <c:v>29.188613124402597</c:v>
                </c:pt>
                <c:pt idx="26">
                  <c:v>29.26530447740974</c:v>
                </c:pt>
                <c:pt idx="27">
                  <c:v>29.34034011455064</c:v>
                </c:pt>
                <c:pt idx="28">
                  <c:v>29.423230975336235</c:v>
                </c:pt>
                <c:pt idx="29">
                  <c:v>29.51739453739454</c:v>
                </c:pt>
                <c:pt idx="30">
                  <c:v>29.604573295099605</c:v>
                </c:pt>
                <c:pt idx="31">
                  <c:v>29.69209160288107</c:v>
                </c:pt>
                <c:pt idx="32">
                  <c:v>29.770712404133455</c:v>
                </c:pt>
                <c:pt idx="33">
                  <c:v>29.84991250649145</c:v>
                </c:pt>
                <c:pt idx="34">
                  <c:v>29.957030827820297</c:v>
                </c:pt>
                <c:pt idx="35">
                  <c:v>30.085106346948447</c:v>
                </c:pt>
                <c:pt idx="36">
                  <c:v>30.182293722293718</c:v>
                </c:pt>
                <c:pt idx="37">
                  <c:v>30.265299848720897</c:v>
                </c:pt>
                <c:pt idx="38">
                  <c:v>30.350966718598297</c:v>
                </c:pt>
                <c:pt idx="39">
                  <c:v>30.44868037210142</c:v>
                </c:pt>
                <c:pt idx="40">
                  <c:v>30.5836081193976</c:v>
                </c:pt>
                <c:pt idx="41">
                  <c:v>30.88192098113151</c:v>
                </c:pt>
                <c:pt idx="42">
                  <c:v>31.283906763906764</c:v>
                </c:pt>
                <c:pt idx="43">
                  <c:v>31.792547171231387</c:v>
                </c:pt>
                <c:pt idx="44">
                  <c:v>32.416398390872075</c:v>
                </c:pt>
                <c:pt idx="45">
                  <c:v>33.11347223163013</c:v>
                </c:pt>
                <c:pt idx="46">
                  <c:v>33.83320071951651</c:v>
                </c:pt>
                <c:pt idx="47">
                  <c:v>34.51906048906049</c:v>
                </c:pt>
                <c:pt idx="48">
                  <c:v>35.14402428744535</c:v>
                </c:pt>
                <c:pt idx="49">
                  <c:v>35.65507432244274</c:v>
                </c:pt>
                <c:pt idx="50">
                  <c:v>36.02155776076829</c:v>
                </c:pt>
                <c:pt idx="51">
                  <c:v>36.22007526323316</c:v>
                </c:pt>
                <c:pt idx="52">
                  <c:v>36.26784679416259</c:v>
                </c:pt>
                <c:pt idx="53">
                  <c:v>36.254632602527344</c:v>
                </c:pt>
                <c:pt idx="54">
                  <c:v>36.176801688906956</c:v>
                </c:pt>
                <c:pt idx="55">
                  <c:v>36.045427344637865</c:v>
                </c:pt>
                <c:pt idx="56">
                  <c:v>35.88808368518895</c:v>
                </c:pt>
                <c:pt idx="57">
                  <c:v>35.70346568372885</c:v>
                </c:pt>
                <c:pt idx="58">
                  <c:v>35.518245087192454</c:v>
                </c:pt>
                <c:pt idx="59">
                  <c:v>35.30872297109139</c:v>
                </c:pt>
                <c:pt idx="60">
                  <c:v>35.084200139989605</c:v>
                </c:pt>
                <c:pt idx="61">
                  <c:v>34.80252090436301</c:v>
                </c:pt>
                <c:pt idx="62">
                  <c:v>34.487438152438145</c:v>
                </c:pt>
                <c:pt idx="63">
                  <c:v>34.18960716355453</c:v>
                </c:pt>
                <c:pt idx="64">
                  <c:v>33.915664724875256</c:v>
                </c:pt>
                <c:pt idx="65">
                  <c:v>33.679963873648084</c:v>
                </c:pt>
                <c:pt idx="66">
                  <c:v>33.45889649047544</c:v>
                </c:pt>
                <c:pt idx="67">
                  <c:v>33.25659964475754</c:v>
                </c:pt>
                <c:pt idx="68">
                  <c:v>33.133697419223736</c:v>
                </c:pt>
                <c:pt idx="69">
                  <c:v>33.091328885276255</c:v>
                </c:pt>
                <c:pt idx="70">
                  <c:v>33.11073584863059</c:v>
                </c:pt>
                <c:pt idx="71">
                  <c:v>33.18450676240151</c:v>
                </c:pt>
                <c:pt idx="72">
                  <c:v>33.269588535904326</c:v>
                </c:pt>
                <c:pt idx="73">
                  <c:v>33.37120865226128</c:v>
                </c:pt>
                <c:pt idx="74">
                  <c:v>33.5073978489768</c:v>
                </c:pt>
                <c:pt idx="75">
                  <c:v>33.67232108047897</c:v>
                </c:pt>
                <c:pt idx="76">
                  <c:v>33.817774880143304</c:v>
                </c:pt>
                <c:pt idx="77">
                  <c:v>33.963172533435696</c:v>
                </c:pt>
                <c:pt idx="78">
                  <c:v>34.109413323097534</c:v>
                </c:pt>
                <c:pt idx="79">
                  <c:v>34.282098188413975</c:v>
                </c:pt>
                <c:pt idx="80">
                  <c:v>34.49042154936892</c:v>
                </c:pt>
                <c:pt idx="81">
                  <c:v>34.74323443744497</c:v>
                </c:pt>
                <c:pt idx="82">
                  <c:v>35.026738768844034</c:v>
                </c:pt>
                <c:pt idx="83">
                  <c:v>35.29133332580701</c:v>
                </c:pt>
                <c:pt idx="84">
                  <c:v>35.53357259515153</c:v>
                </c:pt>
                <c:pt idx="85">
                  <c:v>35.717794109899366</c:v>
                </c:pt>
                <c:pt idx="86">
                  <c:v>35.82665259244206</c:v>
                </c:pt>
                <c:pt idx="87">
                  <c:v>35.87951831530779</c:v>
                </c:pt>
                <c:pt idx="88">
                  <c:v>35.84809437256806</c:v>
                </c:pt>
                <c:pt idx="89">
                  <c:v>35.76735626604047</c:v>
                </c:pt>
                <c:pt idx="90">
                  <c:v>35.601918196391885</c:v>
                </c:pt>
                <c:pt idx="91">
                  <c:v>35.42122859701807</c:v>
                </c:pt>
                <c:pt idx="92">
                  <c:v>35.23117391827918</c:v>
                </c:pt>
                <c:pt idx="93">
                  <c:v>35.022809764651875</c:v>
                </c:pt>
                <c:pt idx="94">
                  <c:v>34.83219896588319</c:v>
                </c:pt>
                <c:pt idx="95">
                  <c:v>34.63982824930194</c:v>
                </c:pt>
                <c:pt idx="96">
                  <c:v>34.41689411215727</c:v>
                </c:pt>
                <c:pt idx="97">
                  <c:v>34.162429986377354</c:v>
                </c:pt>
                <c:pt idx="98">
                  <c:v>33.88732168258484</c:v>
                </c:pt>
                <c:pt idx="99">
                  <c:v>33.56113718982141</c:v>
                </c:pt>
                <c:pt idx="100">
                  <c:v>33.206499770447145</c:v>
                </c:pt>
                <c:pt idx="101">
                  <c:v>32.908317528054376</c:v>
                </c:pt>
                <c:pt idx="102">
                  <c:v>32.65800243852876</c:v>
                </c:pt>
                <c:pt idx="103">
                  <c:v>32.44824994167099</c:v>
                </c:pt>
                <c:pt idx="104">
                  <c:v>32.27497836182046</c:v>
                </c:pt>
                <c:pt idx="105">
                  <c:v>32.12042809727019</c:v>
                </c:pt>
                <c:pt idx="106">
                  <c:v>31.998678942099993</c:v>
                </c:pt>
                <c:pt idx="107">
                  <c:v>31.804463899990207</c:v>
                </c:pt>
                <c:pt idx="108">
                  <c:v>31.550240202608613</c:v>
                </c:pt>
                <c:pt idx="109">
                  <c:v>31.206774180195225</c:v>
                </c:pt>
                <c:pt idx="110">
                  <c:v>30.783529732740256</c:v>
                </c:pt>
                <c:pt idx="111">
                  <c:v>30.299250905040385</c:v>
                </c:pt>
                <c:pt idx="112">
                  <c:v>29.808637246268827</c:v>
                </c:pt>
                <c:pt idx="113">
                  <c:v>29.330305681621482</c:v>
                </c:pt>
                <c:pt idx="114">
                  <c:v>28.888677963677974</c:v>
                </c:pt>
                <c:pt idx="115">
                  <c:v>28.523049816734037</c:v>
                </c:pt>
                <c:pt idx="116">
                  <c:v>28.2093092716777</c:v>
                </c:pt>
                <c:pt idx="117">
                  <c:v>27.940716129663503</c:v>
                </c:pt>
                <c:pt idx="118">
                  <c:v>27.702782293571772</c:v>
                </c:pt>
                <c:pt idx="119">
                  <c:v>27.495440779124994</c:v>
                </c:pt>
                <c:pt idx="120">
                  <c:v>27.313926671031936</c:v>
                </c:pt>
                <c:pt idx="121">
                  <c:v>27.141732785417</c:v>
                </c:pt>
                <c:pt idx="122">
                  <c:v>26.99686024370235</c:v>
                </c:pt>
                <c:pt idx="123">
                  <c:v>26.908709235551346</c:v>
                </c:pt>
                <c:pt idx="124">
                  <c:v>26.869514928462298</c:v>
                </c:pt>
                <c:pt idx="125">
                  <c:v>26.863862847810214</c:v>
                </c:pt>
                <c:pt idx="126">
                  <c:v>26.854550189287032</c:v>
                </c:pt>
                <c:pt idx="127">
                  <c:v>26.835228386281013</c:v>
                </c:pt>
                <c:pt idx="128">
                  <c:v>26.831572361835512</c:v>
                </c:pt>
                <c:pt idx="129">
                  <c:v>26.860943161206315</c:v>
                </c:pt>
                <c:pt idx="130">
                  <c:v>26.891859039490615</c:v>
                </c:pt>
                <c:pt idx="131">
                  <c:v>26.938934761829493</c:v>
                </c:pt>
                <c:pt idx="132">
                  <c:v>27.00674362332257</c:v>
                </c:pt>
                <c:pt idx="133">
                  <c:v>27.140972927815035</c:v>
                </c:pt>
                <c:pt idx="134">
                  <c:v>27.293006615638195</c:v>
                </c:pt>
                <c:pt idx="135">
                  <c:v>27.454107679107683</c:v>
                </c:pt>
                <c:pt idx="136">
                  <c:v>27.590578285051965</c:v>
                </c:pt>
                <c:pt idx="137">
                  <c:v>27.71565162907269</c:v>
                </c:pt>
                <c:pt idx="138">
                  <c:v>27.8754723520513</c:v>
                </c:pt>
                <c:pt idx="139">
                  <c:v>28.020901427743535</c:v>
                </c:pt>
                <c:pt idx="140">
                  <c:v>28.179386755176232</c:v>
                </c:pt>
                <c:pt idx="141">
                  <c:v>28.343686205002</c:v>
                </c:pt>
                <c:pt idx="142">
                  <c:v>28.508282982230348</c:v>
                </c:pt>
                <c:pt idx="143">
                  <c:v>28.6385840727946</c:v>
                </c:pt>
                <c:pt idx="144">
                  <c:v>28.711495593337705</c:v>
                </c:pt>
                <c:pt idx="145">
                  <c:v>28.7317822709928</c:v>
                </c:pt>
                <c:pt idx="146">
                  <c:v>28.72646458488564</c:v>
                </c:pt>
                <c:pt idx="147">
                  <c:v>28.752419675314417</c:v>
                </c:pt>
                <c:pt idx="148">
                  <c:v>28.791531757321234</c:v>
                </c:pt>
                <c:pt idx="149">
                  <c:v>28.83502107370528</c:v>
                </c:pt>
                <c:pt idx="150">
                  <c:v>28.887085657085652</c:v>
                </c:pt>
                <c:pt idx="151">
                  <c:v>28.9399414452046</c:v>
                </c:pt>
                <c:pt idx="152">
                  <c:v>28.970176529913367</c:v>
                </c:pt>
                <c:pt idx="153">
                  <c:v>28.984063838274363</c:v>
                </c:pt>
                <c:pt idx="154">
                  <c:v>28.99790655316971</c:v>
                </c:pt>
                <c:pt idx="155">
                  <c:v>28.974001256895992</c:v>
                </c:pt>
                <c:pt idx="156">
                  <c:v>28.90962767278557</c:v>
                </c:pt>
                <c:pt idx="157">
                  <c:v>28.82705250363145</c:v>
                </c:pt>
                <c:pt idx="158">
                  <c:v>28.765170885170885</c:v>
                </c:pt>
                <c:pt idx="159">
                  <c:v>28.735506822612084</c:v>
                </c:pt>
                <c:pt idx="160">
                  <c:v>28.770115867747442</c:v>
                </c:pt>
                <c:pt idx="161">
                  <c:v>28.87833047333047</c:v>
                </c:pt>
                <c:pt idx="162">
                  <c:v>29.030667359088415</c:v>
                </c:pt>
                <c:pt idx="163">
                  <c:v>29.258043870938607</c:v>
                </c:pt>
                <c:pt idx="164">
                  <c:v>29.544280483491008</c:v>
                </c:pt>
                <c:pt idx="165">
                  <c:v>29.774642913590284</c:v>
                </c:pt>
                <c:pt idx="166">
                  <c:v>29.912075421285948</c:v>
                </c:pt>
                <c:pt idx="167">
                  <c:v>29.955139274612964</c:v>
                </c:pt>
                <c:pt idx="168">
                  <c:v>29.918667878404726</c:v>
                </c:pt>
                <c:pt idx="169">
                  <c:v>29.860529777898208</c:v>
                </c:pt>
                <c:pt idx="170">
                  <c:v>29.79048604995974</c:v>
                </c:pt>
                <c:pt idx="171">
                  <c:v>29.719954691533637</c:v>
                </c:pt>
                <c:pt idx="172">
                  <c:v>29.6813818705924</c:v>
                </c:pt>
                <c:pt idx="173">
                  <c:v>29.64593499514552</c:v>
                </c:pt>
                <c:pt idx="174">
                  <c:v>29.60935469303891</c:v>
                </c:pt>
                <c:pt idx="175">
                  <c:v>29.568114053903532</c:v>
                </c:pt>
                <c:pt idx="176">
                  <c:v>29.547421368737158</c:v>
                </c:pt>
                <c:pt idx="177">
                  <c:v>29.536299796036637</c:v>
                </c:pt>
                <c:pt idx="178">
                  <c:v>29.535991856518166</c:v>
                </c:pt>
                <c:pt idx="179">
                  <c:v>29.57021393574025</c:v>
                </c:pt>
                <c:pt idx="180">
                  <c:v>29.611231080704755</c:v>
                </c:pt>
                <c:pt idx="181">
                  <c:v>29.632531629373734</c:v>
                </c:pt>
                <c:pt idx="182">
                  <c:v>29.609518955045267</c:v>
                </c:pt>
                <c:pt idx="183">
                  <c:v>29.537049380207275</c:v>
                </c:pt>
                <c:pt idx="184">
                  <c:v>29.437947458736932</c:v>
                </c:pt>
                <c:pt idx="185">
                  <c:v>29.3015432725959</c:v>
                </c:pt>
                <c:pt idx="186">
                  <c:v>29.160360623781678</c:v>
                </c:pt>
                <c:pt idx="187">
                  <c:v>29.00981564271038</c:v>
                </c:pt>
                <c:pt idx="188">
                  <c:v>28.86469687732845</c:v>
                </c:pt>
                <c:pt idx="189">
                  <c:v>28.728109763899234</c:v>
                </c:pt>
                <c:pt idx="190">
                  <c:v>28.576194465141832</c:v>
                </c:pt>
                <c:pt idx="191">
                  <c:v>28.395846259793622</c:v>
                </c:pt>
                <c:pt idx="192">
                  <c:v>28.20608789240368</c:v>
                </c:pt>
                <c:pt idx="193">
                  <c:v>28.04972615472615</c:v>
                </c:pt>
                <c:pt idx="194">
                  <c:v>27.88895764185238</c:v>
                </c:pt>
                <c:pt idx="195">
                  <c:v>27.743098248624566</c:v>
                </c:pt>
                <c:pt idx="196">
                  <c:v>27.626218624639677</c:v>
                </c:pt>
                <c:pt idx="197">
                  <c:v>27.503621328095008</c:v>
                </c:pt>
                <c:pt idx="198">
                  <c:v>27.43090846485583</c:v>
                </c:pt>
                <c:pt idx="199">
                  <c:v>27.438667577351783</c:v>
                </c:pt>
                <c:pt idx="200">
                  <c:v>27.508933745775845</c:v>
                </c:pt>
                <c:pt idx="201">
                  <c:v>27.617616262879416</c:v>
                </c:pt>
                <c:pt idx="202">
                  <c:v>27.73488507304296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MA!$M$7</c:f>
              <c:strCache>
                <c:ptCount val="1"/>
                <c:pt idx="0">
                  <c:v>MAg(36,2.0)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MA!$D$58:$D$260</c:f>
              <c:strCache>
                <c:ptCount val="203"/>
                <c:pt idx="0">
                  <c:v>39323</c:v>
                </c:pt>
                <c:pt idx="1">
                  <c:v>39324</c:v>
                </c:pt>
                <c:pt idx="2">
                  <c:v>39325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39335</c:v>
                </c:pt>
                <c:pt idx="8">
                  <c:v>39336</c:v>
                </c:pt>
                <c:pt idx="9">
                  <c:v>39337</c:v>
                </c:pt>
                <c:pt idx="10">
                  <c:v>39338</c:v>
                </c:pt>
                <c:pt idx="11">
                  <c:v>39339</c:v>
                </c:pt>
                <c:pt idx="12">
                  <c:v>39342</c:v>
                </c:pt>
                <c:pt idx="13">
                  <c:v>39343</c:v>
                </c:pt>
                <c:pt idx="14">
                  <c:v>39344</c:v>
                </c:pt>
                <c:pt idx="15">
                  <c:v>39345</c:v>
                </c:pt>
                <c:pt idx="16">
                  <c:v>39346</c:v>
                </c:pt>
                <c:pt idx="17">
                  <c:v>39349</c:v>
                </c:pt>
                <c:pt idx="18">
                  <c:v>39350</c:v>
                </c:pt>
                <c:pt idx="19">
                  <c:v>39351</c:v>
                </c:pt>
                <c:pt idx="20">
                  <c:v>39352</c:v>
                </c:pt>
                <c:pt idx="21">
                  <c:v>39353</c:v>
                </c:pt>
                <c:pt idx="22">
                  <c:v>39356</c:v>
                </c:pt>
                <c:pt idx="23">
                  <c:v>39357</c:v>
                </c:pt>
                <c:pt idx="24">
                  <c:v>39358</c:v>
                </c:pt>
                <c:pt idx="25">
                  <c:v>39359</c:v>
                </c:pt>
                <c:pt idx="26">
                  <c:v>39360</c:v>
                </c:pt>
                <c:pt idx="27">
                  <c:v>39363</c:v>
                </c:pt>
                <c:pt idx="28">
                  <c:v>39364</c:v>
                </c:pt>
                <c:pt idx="29">
                  <c:v>39365</c:v>
                </c:pt>
                <c:pt idx="30">
                  <c:v>39366</c:v>
                </c:pt>
                <c:pt idx="31">
                  <c:v>39367</c:v>
                </c:pt>
                <c:pt idx="32">
                  <c:v>39370</c:v>
                </c:pt>
                <c:pt idx="33">
                  <c:v>39371</c:v>
                </c:pt>
                <c:pt idx="34">
                  <c:v>39372</c:v>
                </c:pt>
                <c:pt idx="35">
                  <c:v>39373</c:v>
                </c:pt>
                <c:pt idx="36">
                  <c:v>39374</c:v>
                </c:pt>
                <c:pt idx="37">
                  <c:v>39377</c:v>
                </c:pt>
                <c:pt idx="38">
                  <c:v>39378</c:v>
                </c:pt>
                <c:pt idx="39">
                  <c:v>39379</c:v>
                </c:pt>
                <c:pt idx="40">
                  <c:v>39380</c:v>
                </c:pt>
                <c:pt idx="41">
                  <c:v>39381</c:v>
                </c:pt>
                <c:pt idx="42">
                  <c:v>39384</c:v>
                </c:pt>
                <c:pt idx="43">
                  <c:v>39385</c:v>
                </c:pt>
                <c:pt idx="44">
                  <c:v>39386</c:v>
                </c:pt>
                <c:pt idx="45">
                  <c:v>39387</c:v>
                </c:pt>
                <c:pt idx="46">
                  <c:v>39388</c:v>
                </c:pt>
                <c:pt idx="47">
                  <c:v>39391</c:v>
                </c:pt>
                <c:pt idx="48">
                  <c:v>39392</c:v>
                </c:pt>
                <c:pt idx="49">
                  <c:v>39393</c:v>
                </c:pt>
                <c:pt idx="50">
                  <c:v>39394</c:v>
                </c:pt>
                <c:pt idx="51">
                  <c:v>39395</c:v>
                </c:pt>
                <c:pt idx="52">
                  <c:v>39398</c:v>
                </c:pt>
                <c:pt idx="53">
                  <c:v>39399</c:v>
                </c:pt>
                <c:pt idx="54">
                  <c:v>39400</c:v>
                </c:pt>
                <c:pt idx="55">
                  <c:v>39401</c:v>
                </c:pt>
                <c:pt idx="56">
                  <c:v>39402</c:v>
                </c:pt>
                <c:pt idx="57">
                  <c:v>39405</c:v>
                </c:pt>
                <c:pt idx="58">
                  <c:v>39406</c:v>
                </c:pt>
                <c:pt idx="59">
                  <c:v>39407</c:v>
                </c:pt>
                <c:pt idx="60">
                  <c:v>39409</c:v>
                </c:pt>
                <c:pt idx="61">
                  <c:v>39412</c:v>
                </c:pt>
                <c:pt idx="62">
                  <c:v>39413</c:v>
                </c:pt>
                <c:pt idx="63">
                  <c:v>39414</c:v>
                </c:pt>
                <c:pt idx="64">
                  <c:v>39415</c:v>
                </c:pt>
                <c:pt idx="65">
                  <c:v>39416</c:v>
                </c:pt>
                <c:pt idx="66">
                  <c:v>39419</c:v>
                </c:pt>
                <c:pt idx="67">
                  <c:v>39420</c:v>
                </c:pt>
                <c:pt idx="68">
                  <c:v>39421</c:v>
                </c:pt>
                <c:pt idx="69">
                  <c:v>39422</c:v>
                </c:pt>
                <c:pt idx="70">
                  <c:v>39423</c:v>
                </c:pt>
                <c:pt idx="71">
                  <c:v>39426</c:v>
                </c:pt>
                <c:pt idx="72">
                  <c:v>39427</c:v>
                </c:pt>
                <c:pt idx="73">
                  <c:v>39428</c:v>
                </c:pt>
                <c:pt idx="74">
                  <c:v>39429</c:v>
                </c:pt>
                <c:pt idx="75">
                  <c:v>39430</c:v>
                </c:pt>
                <c:pt idx="76">
                  <c:v>39433</c:v>
                </c:pt>
                <c:pt idx="77">
                  <c:v>39434</c:v>
                </c:pt>
                <c:pt idx="78">
                  <c:v>39435</c:v>
                </c:pt>
                <c:pt idx="79">
                  <c:v>39436</c:v>
                </c:pt>
                <c:pt idx="80">
                  <c:v>39437</c:v>
                </c:pt>
                <c:pt idx="81">
                  <c:v>39440</c:v>
                </c:pt>
                <c:pt idx="82">
                  <c:v>39442</c:v>
                </c:pt>
                <c:pt idx="83">
                  <c:v>39443</c:v>
                </c:pt>
                <c:pt idx="84">
                  <c:v>39444</c:v>
                </c:pt>
                <c:pt idx="85">
                  <c:v>39447</c:v>
                </c:pt>
                <c:pt idx="86">
                  <c:v>39449</c:v>
                </c:pt>
                <c:pt idx="87">
                  <c:v>39450</c:v>
                </c:pt>
                <c:pt idx="88">
                  <c:v>39451</c:v>
                </c:pt>
                <c:pt idx="89">
                  <c:v>39454</c:v>
                </c:pt>
                <c:pt idx="90">
                  <c:v>39455</c:v>
                </c:pt>
                <c:pt idx="91">
                  <c:v>39456</c:v>
                </c:pt>
                <c:pt idx="92">
                  <c:v>39457</c:v>
                </c:pt>
                <c:pt idx="93">
                  <c:v>39458</c:v>
                </c:pt>
                <c:pt idx="94">
                  <c:v>39461</c:v>
                </c:pt>
                <c:pt idx="95">
                  <c:v>39462</c:v>
                </c:pt>
                <c:pt idx="96">
                  <c:v>39463</c:v>
                </c:pt>
                <c:pt idx="97">
                  <c:v>39464</c:v>
                </c:pt>
                <c:pt idx="98">
                  <c:v>39465</c:v>
                </c:pt>
                <c:pt idx="99">
                  <c:v>39469</c:v>
                </c:pt>
                <c:pt idx="100">
                  <c:v>39470</c:v>
                </c:pt>
                <c:pt idx="101">
                  <c:v>39471</c:v>
                </c:pt>
                <c:pt idx="102">
                  <c:v>39472</c:v>
                </c:pt>
                <c:pt idx="103">
                  <c:v>39475</c:v>
                </c:pt>
                <c:pt idx="104">
                  <c:v>39476</c:v>
                </c:pt>
                <c:pt idx="105">
                  <c:v>39477</c:v>
                </c:pt>
                <c:pt idx="106">
                  <c:v>39478</c:v>
                </c:pt>
                <c:pt idx="107">
                  <c:v>39479</c:v>
                </c:pt>
                <c:pt idx="108">
                  <c:v>39482</c:v>
                </c:pt>
                <c:pt idx="109">
                  <c:v>39483</c:v>
                </c:pt>
                <c:pt idx="110">
                  <c:v>39484</c:v>
                </c:pt>
                <c:pt idx="111">
                  <c:v>39485</c:v>
                </c:pt>
                <c:pt idx="112">
                  <c:v>39486</c:v>
                </c:pt>
                <c:pt idx="113">
                  <c:v>39489</c:v>
                </c:pt>
                <c:pt idx="114">
                  <c:v>39490</c:v>
                </c:pt>
                <c:pt idx="115">
                  <c:v>39491</c:v>
                </c:pt>
                <c:pt idx="116">
                  <c:v>39492</c:v>
                </c:pt>
                <c:pt idx="117">
                  <c:v>39493</c:v>
                </c:pt>
                <c:pt idx="118">
                  <c:v>39497</c:v>
                </c:pt>
                <c:pt idx="119">
                  <c:v>39498</c:v>
                </c:pt>
                <c:pt idx="120">
                  <c:v>39499</c:v>
                </c:pt>
                <c:pt idx="121">
                  <c:v>39500</c:v>
                </c:pt>
                <c:pt idx="122">
                  <c:v>39503</c:v>
                </c:pt>
                <c:pt idx="123">
                  <c:v>39504</c:v>
                </c:pt>
                <c:pt idx="124">
                  <c:v>39505</c:v>
                </c:pt>
                <c:pt idx="125">
                  <c:v>39506</c:v>
                </c:pt>
                <c:pt idx="126">
                  <c:v>39507</c:v>
                </c:pt>
                <c:pt idx="127">
                  <c:v>39510</c:v>
                </c:pt>
                <c:pt idx="128">
                  <c:v>39511</c:v>
                </c:pt>
                <c:pt idx="129">
                  <c:v>39512</c:v>
                </c:pt>
                <c:pt idx="130">
                  <c:v>39513</c:v>
                </c:pt>
                <c:pt idx="131">
                  <c:v>39514</c:v>
                </c:pt>
                <c:pt idx="132">
                  <c:v>39517</c:v>
                </c:pt>
                <c:pt idx="133">
                  <c:v>39518</c:v>
                </c:pt>
                <c:pt idx="134">
                  <c:v>39519</c:v>
                </c:pt>
                <c:pt idx="135">
                  <c:v>39520</c:v>
                </c:pt>
                <c:pt idx="136">
                  <c:v>39521</c:v>
                </c:pt>
                <c:pt idx="137">
                  <c:v>39524</c:v>
                </c:pt>
                <c:pt idx="138">
                  <c:v>39525</c:v>
                </c:pt>
                <c:pt idx="139">
                  <c:v>39526</c:v>
                </c:pt>
                <c:pt idx="140">
                  <c:v>39527</c:v>
                </c:pt>
                <c:pt idx="141">
                  <c:v>39531</c:v>
                </c:pt>
                <c:pt idx="142">
                  <c:v>39532</c:v>
                </c:pt>
                <c:pt idx="143">
                  <c:v>39533</c:v>
                </c:pt>
                <c:pt idx="144">
                  <c:v>39534</c:v>
                </c:pt>
                <c:pt idx="145">
                  <c:v>39535</c:v>
                </c:pt>
                <c:pt idx="146">
                  <c:v>39538</c:v>
                </c:pt>
                <c:pt idx="147">
                  <c:v>39539</c:v>
                </c:pt>
                <c:pt idx="148">
                  <c:v>39540</c:v>
                </c:pt>
                <c:pt idx="149">
                  <c:v>39541</c:v>
                </c:pt>
                <c:pt idx="150">
                  <c:v>39542</c:v>
                </c:pt>
                <c:pt idx="151">
                  <c:v>39545</c:v>
                </c:pt>
                <c:pt idx="152">
                  <c:v>39546</c:v>
                </c:pt>
                <c:pt idx="153">
                  <c:v>39547</c:v>
                </c:pt>
                <c:pt idx="154">
                  <c:v>39548</c:v>
                </c:pt>
                <c:pt idx="155">
                  <c:v>39549</c:v>
                </c:pt>
                <c:pt idx="156">
                  <c:v>39552</c:v>
                </c:pt>
                <c:pt idx="157">
                  <c:v>39553</c:v>
                </c:pt>
                <c:pt idx="158">
                  <c:v>39554</c:v>
                </c:pt>
                <c:pt idx="159">
                  <c:v>39555</c:v>
                </c:pt>
                <c:pt idx="160">
                  <c:v>39556</c:v>
                </c:pt>
                <c:pt idx="161">
                  <c:v>39559</c:v>
                </c:pt>
                <c:pt idx="162">
                  <c:v>39560</c:v>
                </c:pt>
                <c:pt idx="163">
                  <c:v>39561</c:v>
                </c:pt>
                <c:pt idx="164">
                  <c:v>39562</c:v>
                </c:pt>
                <c:pt idx="165">
                  <c:v>39563</c:v>
                </c:pt>
                <c:pt idx="166">
                  <c:v>39566</c:v>
                </c:pt>
                <c:pt idx="167">
                  <c:v>39567</c:v>
                </c:pt>
                <c:pt idx="168">
                  <c:v>39568</c:v>
                </c:pt>
                <c:pt idx="169">
                  <c:v>39569</c:v>
                </c:pt>
                <c:pt idx="170">
                  <c:v>39570</c:v>
                </c:pt>
                <c:pt idx="171">
                  <c:v>39573</c:v>
                </c:pt>
                <c:pt idx="172">
                  <c:v>39574</c:v>
                </c:pt>
                <c:pt idx="173">
                  <c:v>39575</c:v>
                </c:pt>
                <c:pt idx="174">
                  <c:v>39576</c:v>
                </c:pt>
                <c:pt idx="175">
                  <c:v>39577</c:v>
                </c:pt>
                <c:pt idx="176">
                  <c:v>39580</c:v>
                </c:pt>
                <c:pt idx="177">
                  <c:v>39581</c:v>
                </c:pt>
                <c:pt idx="178">
                  <c:v>39582</c:v>
                </c:pt>
                <c:pt idx="179">
                  <c:v>39583</c:v>
                </c:pt>
                <c:pt idx="180">
                  <c:v>39584</c:v>
                </c:pt>
                <c:pt idx="181">
                  <c:v>39587</c:v>
                </c:pt>
                <c:pt idx="182">
                  <c:v>39588</c:v>
                </c:pt>
                <c:pt idx="183">
                  <c:v>39589</c:v>
                </c:pt>
                <c:pt idx="184">
                  <c:v>39590</c:v>
                </c:pt>
                <c:pt idx="185">
                  <c:v>39591</c:v>
                </c:pt>
                <c:pt idx="186">
                  <c:v>39595</c:v>
                </c:pt>
                <c:pt idx="187">
                  <c:v>39596</c:v>
                </c:pt>
                <c:pt idx="188">
                  <c:v>39597</c:v>
                </c:pt>
                <c:pt idx="189">
                  <c:v>39598</c:v>
                </c:pt>
                <c:pt idx="190">
                  <c:v>39601</c:v>
                </c:pt>
                <c:pt idx="191">
                  <c:v>39602</c:v>
                </c:pt>
                <c:pt idx="192">
                  <c:v>39603</c:v>
                </c:pt>
                <c:pt idx="193">
                  <c:v>39604</c:v>
                </c:pt>
                <c:pt idx="194">
                  <c:v>39605</c:v>
                </c:pt>
                <c:pt idx="195">
                  <c:v>39608</c:v>
                </c:pt>
                <c:pt idx="196">
                  <c:v>39609</c:v>
                </c:pt>
                <c:pt idx="197">
                  <c:v>39610</c:v>
                </c:pt>
                <c:pt idx="198">
                  <c:v>39611</c:v>
                </c:pt>
                <c:pt idx="199">
                  <c:v>39612</c:v>
                </c:pt>
                <c:pt idx="200">
                  <c:v>39615</c:v>
                </c:pt>
                <c:pt idx="201">
                  <c:v>39616</c:v>
                </c:pt>
                <c:pt idx="202">
                  <c:v>39617</c:v>
                </c:pt>
              </c:strCache>
            </c:strRef>
          </c:xVal>
          <c:yVal>
            <c:numRef>
              <c:f>MA!$M$58:$M$260</c:f>
              <c:numCache>
                <c:ptCount val="203"/>
                <c:pt idx="0">
                  <c:v>27.48528281731187</c:v>
                </c:pt>
                <c:pt idx="1">
                  <c:v>27.49713418063255</c:v>
                </c:pt>
                <c:pt idx="2">
                  <c:v>27.568973475729663</c:v>
                </c:pt>
                <c:pt idx="3">
                  <c:v>27.651233058489076</c:v>
                </c:pt>
                <c:pt idx="4">
                  <c:v>27.657149871444815</c:v>
                </c:pt>
                <c:pt idx="5">
                  <c:v>27.754378753696443</c:v>
                </c:pt>
                <c:pt idx="6">
                  <c:v>27.7438718830349</c:v>
                </c:pt>
                <c:pt idx="7">
                  <c:v>27.74548343982614</c:v>
                </c:pt>
                <c:pt idx="8">
                  <c:v>27.8427194889463</c:v>
                </c:pt>
                <c:pt idx="9">
                  <c:v>27.929440073968657</c:v>
                </c:pt>
                <c:pt idx="10">
                  <c:v>28.054533939960727</c:v>
                </c:pt>
                <c:pt idx="11">
                  <c:v>28.14001433043788</c:v>
                </c:pt>
                <c:pt idx="12">
                  <c:v>28.151338334722602</c:v>
                </c:pt>
                <c:pt idx="13">
                  <c:v>28.203987593912508</c:v>
                </c:pt>
                <c:pt idx="14">
                  <c:v>28.196918403076594</c:v>
                </c:pt>
                <c:pt idx="15">
                  <c:v>28.13994280967735</c:v>
                </c:pt>
                <c:pt idx="16">
                  <c:v>28.13931656599135</c:v>
                </c:pt>
                <c:pt idx="17">
                  <c:v>28.2292313863937</c:v>
                </c:pt>
                <c:pt idx="18">
                  <c:v>28.406019996057758</c:v>
                </c:pt>
                <c:pt idx="19">
                  <c:v>28.547933428157165</c:v>
                </c:pt>
                <c:pt idx="20">
                  <c:v>28.66956466341535</c:v>
                </c:pt>
                <c:pt idx="21">
                  <c:v>28.769127005271642</c:v>
                </c:pt>
                <c:pt idx="22">
                  <c:v>28.919885305959276</c:v>
                </c:pt>
                <c:pt idx="23">
                  <c:v>29.03596161845615</c:v>
                </c:pt>
                <c:pt idx="24">
                  <c:v>29.08424264187267</c:v>
                </c:pt>
                <c:pt idx="25">
                  <c:v>29.179363891325508</c:v>
                </c:pt>
                <c:pt idx="26">
                  <c:v>29.288068994965805</c:v>
                </c:pt>
                <c:pt idx="27">
                  <c:v>29.38139369010964</c:v>
                </c:pt>
                <c:pt idx="28">
                  <c:v>29.515166974391498</c:v>
                </c:pt>
                <c:pt idx="29">
                  <c:v>29.65481766607023</c:v>
                </c:pt>
                <c:pt idx="30">
                  <c:v>29.710028037172002</c:v>
                </c:pt>
                <c:pt idx="31">
                  <c:v>29.80799398120738</c:v>
                </c:pt>
                <c:pt idx="32">
                  <c:v>29.86617002783074</c:v>
                </c:pt>
                <c:pt idx="33">
                  <c:v>29.970650920618198</c:v>
                </c:pt>
                <c:pt idx="34">
                  <c:v>30.214951813258416</c:v>
                </c:pt>
                <c:pt idx="35">
                  <c:v>30.441323397707748</c:v>
                </c:pt>
                <c:pt idx="36">
                  <c:v>30.431545018129547</c:v>
                </c:pt>
                <c:pt idx="37">
                  <c:v>30.490514696761778</c:v>
                </c:pt>
                <c:pt idx="38">
                  <c:v>30.61965395707349</c:v>
                </c:pt>
                <c:pt idx="39">
                  <c:v>30.799283038235885</c:v>
                </c:pt>
                <c:pt idx="40">
                  <c:v>31.103553551946668</c:v>
                </c:pt>
                <c:pt idx="41">
                  <c:v>31.98925304191839</c:v>
                </c:pt>
                <c:pt idx="42">
                  <c:v>32.66056767117234</c:v>
                </c:pt>
                <c:pt idx="43">
                  <c:v>33.443113807333624</c:v>
                </c:pt>
                <c:pt idx="44">
                  <c:v>34.36875035895047</c:v>
                </c:pt>
                <c:pt idx="45">
                  <c:v>35.21571870429361</c:v>
                </c:pt>
                <c:pt idx="46">
                  <c:v>35.94078739655816</c:v>
                </c:pt>
                <c:pt idx="47">
                  <c:v>36.49002313242044</c:v>
                </c:pt>
                <c:pt idx="48">
                  <c:v>36.889589519772336</c:v>
                </c:pt>
                <c:pt idx="49">
                  <c:v>37.04006411777415</c:v>
                </c:pt>
                <c:pt idx="50">
                  <c:v>36.99461906704869</c:v>
                </c:pt>
                <c:pt idx="51">
                  <c:v>36.735560345213884</c:v>
                </c:pt>
                <c:pt idx="52">
                  <c:v>36.42446193714484</c:v>
                </c:pt>
                <c:pt idx="53">
                  <c:v>36.38684970307702</c:v>
                </c:pt>
                <c:pt idx="54">
                  <c:v>36.23250165459528</c:v>
                </c:pt>
                <c:pt idx="55">
                  <c:v>36.05405628409028</c:v>
                </c:pt>
                <c:pt idx="56">
                  <c:v>35.955007606157366</c:v>
                </c:pt>
                <c:pt idx="57">
                  <c:v>35.832085851115096</c:v>
                </c:pt>
                <c:pt idx="58">
                  <c:v>35.84467932529061</c:v>
                </c:pt>
                <c:pt idx="59">
                  <c:v>35.77397434639059</c:v>
                </c:pt>
                <c:pt idx="60">
                  <c:v>35.67894538503768</c:v>
                </c:pt>
                <c:pt idx="61">
                  <c:v>35.35342900730636</c:v>
                </c:pt>
                <c:pt idx="62">
                  <c:v>35.08162820961168</c:v>
                </c:pt>
                <c:pt idx="63">
                  <c:v>34.97157417338583</c:v>
                </c:pt>
                <c:pt idx="64">
                  <c:v>34.84692488711565</c:v>
                </c:pt>
                <c:pt idx="65">
                  <c:v>34.73492769667581</c:v>
                </c:pt>
                <c:pt idx="66">
                  <c:v>34.49103290421718</c:v>
                </c:pt>
                <c:pt idx="67">
                  <c:v>34.24309331228295</c:v>
                </c:pt>
                <c:pt idx="68">
                  <c:v>34.307963254743854</c:v>
                </c:pt>
                <c:pt idx="69">
                  <c:v>34.4435617792748</c:v>
                </c:pt>
                <c:pt idx="70">
                  <c:v>34.55330128849077</c:v>
                </c:pt>
                <c:pt idx="71">
                  <c:v>34.692336569898345</c:v>
                </c:pt>
                <c:pt idx="72">
                  <c:v>34.6718481576052</c:v>
                </c:pt>
                <c:pt idx="73">
                  <c:v>34.726616297086224</c:v>
                </c:pt>
                <c:pt idx="74">
                  <c:v>34.92371526977877</c:v>
                </c:pt>
                <c:pt idx="75">
                  <c:v>35.109375337592354</c:v>
                </c:pt>
                <c:pt idx="76">
                  <c:v>35.07712816689353</c:v>
                </c:pt>
                <c:pt idx="77">
                  <c:v>35.11713445532398</c:v>
                </c:pt>
                <c:pt idx="78">
                  <c:v>35.157753521888466</c:v>
                </c:pt>
                <c:pt idx="79">
                  <c:v>35.33809111864282</c:v>
                </c:pt>
                <c:pt idx="80">
                  <c:v>35.602370642959</c:v>
                </c:pt>
                <c:pt idx="81">
                  <c:v>35.93303470326666</c:v>
                </c:pt>
                <c:pt idx="82">
                  <c:v>36.221218169938055</c:v>
                </c:pt>
                <c:pt idx="83">
                  <c:v>36.33490848286796</c:v>
                </c:pt>
                <c:pt idx="84">
                  <c:v>36.45867249746513</c:v>
                </c:pt>
                <c:pt idx="85">
                  <c:v>36.451965383233926</c:v>
                </c:pt>
                <c:pt idx="86">
                  <c:v>36.36098587469837</c:v>
                </c:pt>
                <c:pt idx="87">
                  <c:v>36.30710713916855</c:v>
                </c:pt>
                <c:pt idx="88">
                  <c:v>36.051109591235544</c:v>
                </c:pt>
                <c:pt idx="89">
                  <c:v>35.87121915114297</c:v>
                </c:pt>
                <c:pt idx="90">
                  <c:v>35.47147563982057</c:v>
                </c:pt>
                <c:pt idx="91">
                  <c:v>35.323746917493224</c:v>
                </c:pt>
                <c:pt idx="92">
                  <c:v>35.16936060532433</c:v>
                </c:pt>
                <c:pt idx="93">
                  <c:v>34.9452108213104</c:v>
                </c:pt>
                <c:pt idx="94">
                  <c:v>34.8478140008644</c:v>
                </c:pt>
                <c:pt idx="95">
                  <c:v>34.68029996932981</c:v>
                </c:pt>
                <c:pt idx="96">
                  <c:v>34.375332617067485</c:v>
                </c:pt>
                <c:pt idx="97">
                  <c:v>34.0843555117128</c:v>
                </c:pt>
                <c:pt idx="98">
                  <c:v>33.81034583926204</c:v>
                </c:pt>
                <c:pt idx="99">
                  <c:v>33.35646655268272</c:v>
                </c:pt>
                <c:pt idx="100">
                  <c:v>32.9567737479524</c:v>
                </c:pt>
                <c:pt idx="101">
                  <c:v>32.88333944666313</c:v>
                </c:pt>
                <c:pt idx="102">
                  <c:v>32.75746922325807</c:v>
                </c:pt>
                <c:pt idx="103">
                  <c:v>32.60486231028645</c:v>
                </c:pt>
                <c:pt idx="104">
                  <c:v>32.45001087008836</c:v>
                </c:pt>
                <c:pt idx="105">
                  <c:v>32.237384055866144</c:v>
                </c:pt>
                <c:pt idx="106">
                  <c:v>32.13683997238722</c:v>
                </c:pt>
                <c:pt idx="107">
                  <c:v>31.6105937567976</c:v>
                </c:pt>
                <c:pt idx="108">
                  <c:v>31.103283837447634</c:v>
                </c:pt>
                <c:pt idx="109">
                  <c:v>30.43687909013181</c:v>
                </c:pt>
                <c:pt idx="110">
                  <c:v>29.751675191108433</c:v>
                </c:pt>
                <c:pt idx="111">
                  <c:v>29.080461790420884</c:v>
                </c:pt>
                <c:pt idx="112">
                  <c:v>28.597085089751218</c:v>
                </c:pt>
                <c:pt idx="113">
                  <c:v>28.113873884548582</c:v>
                </c:pt>
                <c:pt idx="114">
                  <c:v>27.731247764159157</c:v>
                </c:pt>
                <c:pt idx="115">
                  <c:v>27.53635795948157</c:v>
                </c:pt>
                <c:pt idx="116">
                  <c:v>27.284800540390407</c:v>
                </c:pt>
                <c:pt idx="117">
                  <c:v>27.06099418687576</c:v>
                </c:pt>
                <c:pt idx="118">
                  <c:v>26.849032939238874</c:v>
                </c:pt>
                <c:pt idx="119">
                  <c:v>26.68696597750219</c:v>
                </c:pt>
                <c:pt idx="120">
                  <c:v>26.53302898441065</c:v>
                </c:pt>
                <c:pt idx="121">
                  <c:v>26.323861663177226</c:v>
                </c:pt>
                <c:pt idx="122">
                  <c:v>26.18720447571406</c:v>
                </c:pt>
                <c:pt idx="123">
                  <c:v>26.1925247538884</c:v>
                </c:pt>
                <c:pt idx="124">
                  <c:v>26.18398345445481</c:v>
                </c:pt>
                <c:pt idx="125">
                  <c:v>26.119462818635725</c:v>
                </c:pt>
                <c:pt idx="126">
                  <c:v>25.922979704002884</c:v>
                </c:pt>
                <c:pt idx="127">
                  <c:v>25.71976580354405</c:v>
                </c:pt>
                <c:pt idx="128">
                  <c:v>25.67903844367609</c:v>
                </c:pt>
                <c:pt idx="129">
                  <c:v>25.764943233297515</c:v>
                </c:pt>
                <c:pt idx="130">
                  <c:v>25.736256998434854</c:v>
                </c:pt>
                <c:pt idx="131">
                  <c:v>25.78414698742914</c:v>
                </c:pt>
                <c:pt idx="132">
                  <c:v>25.873361717872797</c:v>
                </c:pt>
                <c:pt idx="133">
                  <c:v>26.21405776018073</c:v>
                </c:pt>
                <c:pt idx="134">
                  <c:v>26.38423971484999</c:v>
                </c:pt>
                <c:pt idx="135">
                  <c:v>26.540429336711753</c:v>
                </c:pt>
                <c:pt idx="136">
                  <c:v>26.546817825560822</c:v>
                </c:pt>
                <c:pt idx="137">
                  <c:v>26.63030840815393</c:v>
                </c:pt>
                <c:pt idx="138">
                  <c:v>26.94043026165363</c:v>
                </c:pt>
                <c:pt idx="139">
                  <c:v>27.052323265616216</c:v>
                </c:pt>
                <c:pt idx="140">
                  <c:v>27.269602133746048</c:v>
                </c:pt>
                <c:pt idx="141">
                  <c:v>27.4616683044463</c:v>
                </c:pt>
                <c:pt idx="142">
                  <c:v>27.627091772936843</c:v>
                </c:pt>
                <c:pt idx="143">
                  <c:v>27.65670570844202</c:v>
                </c:pt>
                <c:pt idx="144">
                  <c:v>27.58042330274047</c:v>
                </c:pt>
                <c:pt idx="145">
                  <c:v>27.48888742137008</c:v>
                </c:pt>
                <c:pt idx="146">
                  <c:v>27.51085129178137</c:v>
                </c:pt>
                <c:pt idx="147">
                  <c:v>27.764343607183342</c:v>
                </c:pt>
                <c:pt idx="148">
                  <c:v>27.91753073838597</c:v>
                </c:pt>
                <c:pt idx="149">
                  <c:v>28.02039876130491</c:v>
                </c:pt>
                <c:pt idx="150">
                  <c:v>28.14564040937254</c:v>
                </c:pt>
                <c:pt idx="151">
                  <c:v>28.256787235777608</c:v>
                </c:pt>
                <c:pt idx="152">
                  <c:v>28.27022281581729</c:v>
                </c:pt>
                <c:pt idx="153">
                  <c:v>28.31277371035548</c:v>
                </c:pt>
                <c:pt idx="154">
                  <c:v>28.397135996854473</c:v>
                </c:pt>
                <c:pt idx="155">
                  <c:v>28.301669448461148</c:v>
                </c:pt>
                <c:pt idx="156">
                  <c:v>28.174486981764304</c:v>
                </c:pt>
                <c:pt idx="157">
                  <c:v>28.105082265389242</c:v>
                </c:pt>
                <c:pt idx="158">
                  <c:v>28.189895728682657</c:v>
                </c:pt>
                <c:pt idx="159">
                  <c:v>28.32145252490578</c:v>
                </c:pt>
                <c:pt idx="160">
                  <c:v>28.5992768259771</c:v>
                </c:pt>
                <c:pt idx="161">
                  <c:v>28.928989986479976</c:v>
                </c:pt>
                <c:pt idx="162">
                  <c:v>29.180602177878683</c:v>
                </c:pt>
                <c:pt idx="163">
                  <c:v>29.64615956787972</c:v>
                </c:pt>
                <c:pt idx="164">
                  <c:v>30.122463990040565</c:v>
                </c:pt>
                <c:pt idx="165">
                  <c:v>30.127401792637365</c:v>
                </c:pt>
                <c:pt idx="166">
                  <c:v>29.954810591178685</c:v>
                </c:pt>
                <c:pt idx="167">
                  <c:v>29.729930068799405</c:v>
                </c:pt>
                <c:pt idx="168">
                  <c:v>29.50992490366304</c:v>
                </c:pt>
                <c:pt idx="169">
                  <c:v>29.498199764444287</c:v>
                </c:pt>
                <c:pt idx="170">
                  <c:v>29.453862272420196</c:v>
                </c:pt>
                <c:pt idx="171">
                  <c:v>29.381264467521156</c:v>
                </c:pt>
                <c:pt idx="172">
                  <c:v>29.446242060999104</c:v>
                </c:pt>
                <c:pt idx="173">
                  <c:v>29.400291420708037</c:v>
                </c:pt>
                <c:pt idx="174">
                  <c:v>29.372152307399332</c:v>
                </c:pt>
                <c:pt idx="175">
                  <c:v>29.372050768781584</c:v>
                </c:pt>
                <c:pt idx="176">
                  <c:v>29.496049888905787</c:v>
                </c:pt>
                <c:pt idx="177">
                  <c:v>29.582415858917564</c:v>
                </c:pt>
                <c:pt idx="178">
                  <c:v>29.687790096074522</c:v>
                </c:pt>
                <c:pt idx="179">
                  <c:v>29.88634843280864</c:v>
                </c:pt>
                <c:pt idx="180">
                  <c:v>29.9620764792177</c:v>
                </c:pt>
                <c:pt idx="181">
                  <c:v>29.916258387747604</c:v>
                </c:pt>
                <c:pt idx="182">
                  <c:v>29.729506185790697</c:v>
                </c:pt>
                <c:pt idx="183">
                  <c:v>29.460010332437186</c:v>
                </c:pt>
                <c:pt idx="184">
                  <c:v>29.27072146462055</c:v>
                </c:pt>
                <c:pt idx="185">
                  <c:v>29.018730337722445</c:v>
                </c:pt>
                <c:pt idx="186">
                  <c:v>28.88093568358976</c:v>
                </c:pt>
                <c:pt idx="187">
                  <c:v>28.707804016529593</c:v>
                </c:pt>
                <c:pt idx="188">
                  <c:v>28.585265527245213</c:v>
                </c:pt>
                <c:pt idx="189">
                  <c:v>28.4820628768424</c:v>
                </c:pt>
                <c:pt idx="190">
                  <c:v>28.285798540431216</c:v>
                </c:pt>
                <c:pt idx="191">
                  <c:v>28.015157751915773</c:v>
                </c:pt>
                <c:pt idx="192">
                  <c:v>27.829849216817088</c:v>
                </c:pt>
                <c:pt idx="193">
                  <c:v>27.829197758423106</c:v>
                </c:pt>
                <c:pt idx="194">
                  <c:v>27.663103293589366</c:v>
                </c:pt>
                <c:pt idx="195">
                  <c:v>27.567230434769407</c:v>
                </c:pt>
                <c:pt idx="196">
                  <c:v>27.52428125591173</c:v>
                </c:pt>
                <c:pt idx="197">
                  <c:v>27.330096495678482</c:v>
                </c:pt>
                <c:pt idx="198">
                  <c:v>27.397151519403238</c:v>
                </c:pt>
                <c:pt idx="199">
                  <c:v>27.631076317466707</c:v>
                </c:pt>
                <c:pt idx="200">
                  <c:v>27.80817581899999</c:v>
                </c:pt>
                <c:pt idx="201">
                  <c:v>27.937452490602126</c:v>
                </c:pt>
                <c:pt idx="202">
                  <c:v>27.981164879849437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MA!$P$7</c:f>
              <c:strCache>
                <c:ptCount val="1"/>
                <c:pt idx="0">
                  <c:v>MAg BUY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MA!$D$58:$D$260</c:f>
              <c:strCache>
                <c:ptCount val="203"/>
                <c:pt idx="0">
                  <c:v>39323</c:v>
                </c:pt>
                <c:pt idx="1">
                  <c:v>39324</c:v>
                </c:pt>
                <c:pt idx="2">
                  <c:v>39325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39335</c:v>
                </c:pt>
                <c:pt idx="8">
                  <c:v>39336</c:v>
                </c:pt>
                <c:pt idx="9">
                  <c:v>39337</c:v>
                </c:pt>
                <c:pt idx="10">
                  <c:v>39338</c:v>
                </c:pt>
                <c:pt idx="11">
                  <c:v>39339</c:v>
                </c:pt>
                <c:pt idx="12">
                  <c:v>39342</c:v>
                </c:pt>
                <c:pt idx="13">
                  <c:v>39343</c:v>
                </c:pt>
                <c:pt idx="14">
                  <c:v>39344</c:v>
                </c:pt>
                <c:pt idx="15">
                  <c:v>39345</c:v>
                </c:pt>
                <c:pt idx="16">
                  <c:v>39346</c:v>
                </c:pt>
                <c:pt idx="17">
                  <c:v>39349</c:v>
                </c:pt>
                <c:pt idx="18">
                  <c:v>39350</c:v>
                </c:pt>
                <c:pt idx="19">
                  <c:v>39351</c:v>
                </c:pt>
                <c:pt idx="20">
                  <c:v>39352</c:v>
                </c:pt>
                <c:pt idx="21">
                  <c:v>39353</c:v>
                </c:pt>
                <c:pt idx="22">
                  <c:v>39356</c:v>
                </c:pt>
                <c:pt idx="23">
                  <c:v>39357</c:v>
                </c:pt>
                <c:pt idx="24">
                  <c:v>39358</c:v>
                </c:pt>
                <c:pt idx="25">
                  <c:v>39359</c:v>
                </c:pt>
                <c:pt idx="26">
                  <c:v>39360</c:v>
                </c:pt>
                <c:pt idx="27">
                  <c:v>39363</c:v>
                </c:pt>
                <c:pt idx="28">
                  <c:v>39364</c:v>
                </c:pt>
                <c:pt idx="29">
                  <c:v>39365</c:v>
                </c:pt>
                <c:pt idx="30">
                  <c:v>39366</c:v>
                </c:pt>
                <c:pt idx="31">
                  <c:v>39367</c:v>
                </c:pt>
                <c:pt idx="32">
                  <c:v>39370</c:v>
                </c:pt>
                <c:pt idx="33">
                  <c:v>39371</c:v>
                </c:pt>
                <c:pt idx="34">
                  <c:v>39372</c:v>
                </c:pt>
                <c:pt idx="35">
                  <c:v>39373</c:v>
                </c:pt>
                <c:pt idx="36">
                  <c:v>39374</c:v>
                </c:pt>
                <c:pt idx="37">
                  <c:v>39377</c:v>
                </c:pt>
                <c:pt idx="38">
                  <c:v>39378</c:v>
                </c:pt>
                <c:pt idx="39">
                  <c:v>39379</c:v>
                </c:pt>
                <c:pt idx="40">
                  <c:v>39380</c:v>
                </c:pt>
                <c:pt idx="41">
                  <c:v>39381</c:v>
                </c:pt>
                <c:pt idx="42">
                  <c:v>39384</c:v>
                </c:pt>
                <c:pt idx="43">
                  <c:v>39385</c:v>
                </c:pt>
                <c:pt idx="44">
                  <c:v>39386</c:v>
                </c:pt>
                <c:pt idx="45">
                  <c:v>39387</c:v>
                </c:pt>
                <c:pt idx="46">
                  <c:v>39388</c:v>
                </c:pt>
                <c:pt idx="47">
                  <c:v>39391</c:v>
                </c:pt>
                <c:pt idx="48">
                  <c:v>39392</c:v>
                </c:pt>
                <c:pt idx="49">
                  <c:v>39393</c:v>
                </c:pt>
                <c:pt idx="50">
                  <c:v>39394</c:v>
                </c:pt>
                <c:pt idx="51">
                  <c:v>39395</c:v>
                </c:pt>
                <c:pt idx="52">
                  <c:v>39398</c:v>
                </c:pt>
                <c:pt idx="53">
                  <c:v>39399</c:v>
                </c:pt>
                <c:pt idx="54">
                  <c:v>39400</c:v>
                </c:pt>
                <c:pt idx="55">
                  <c:v>39401</c:v>
                </c:pt>
                <c:pt idx="56">
                  <c:v>39402</c:v>
                </c:pt>
                <c:pt idx="57">
                  <c:v>39405</c:v>
                </c:pt>
                <c:pt idx="58">
                  <c:v>39406</c:v>
                </c:pt>
                <c:pt idx="59">
                  <c:v>39407</c:v>
                </c:pt>
                <c:pt idx="60">
                  <c:v>39409</c:v>
                </c:pt>
                <c:pt idx="61">
                  <c:v>39412</c:v>
                </c:pt>
                <c:pt idx="62">
                  <c:v>39413</c:v>
                </c:pt>
                <c:pt idx="63">
                  <c:v>39414</c:v>
                </c:pt>
                <c:pt idx="64">
                  <c:v>39415</c:v>
                </c:pt>
                <c:pt idx="65">
                  <c:v>39416</c:v>
                </c:pt>
                <c:pt idx="66">
                  <c:v>39419</c:v>
                </c:pt>
                <c:pt idx="67">
                  <c:v>39420</c:v>
                </c:pt>
                <c:pt idx="68">
                  <c:v>39421</c:v>
                </c:pt>
                <c:pt idx="69">
                  <c:v>39422</c:v>
                </c:pt>
                <c:pt idx="70">
                  <c:v>39423</c:v>
                </c:pt>
                <c:pt idx="71">
                  <c:v>39426</c:v>
                </c:pt>
                <c:pt idx="72">
                  <c:v>39427</c:v>
                </c:pt>
                <c:pt idx="73">
                  <c:v>39428</c:v>
                </c:pt>
                <c:pt idx="74">
                  <c:v>39429</c:v>
                </c:pt>
                <c:pt idx="75">
                  <c:v>39430</c:v>
                </c:pt>
                <c:pt idx="76">
                  <c:v>39433</c:v>
                </c:pt>
                <c:pt idx="77">
                  <c:v>39434</c:v>
                </c:pt>
                <c:pt idx="78">
                  <c:v>39435</c:v>
                </c:pt>
                <c:pt idx="79">
                  <c:v>39436</c:v>
                </c:pt>
                <c:pt idx="80">
                  <c:v>39437</c:v>
                </c:pt>
                <c:pt idx="81">
                  <c:v>39440</c:v>
                </c:pt>
                <c:pt idx="82">
                  <c:v>39442</c:v>
                </c:pt>
                <c:pt idx="83">
                  <c:v>39443</c:v>
                </c:pt>
                <c:pt idx="84">
                  <c:v>39444</c:v>
                </c:pt>
                <c:pt idx="85">
                  <c:v>39447</c:v>
                </c:pt>
                <c:pt idx="86">
                  <c:v>39449</c:v>
                </c:pt>
                <c:pt idx="87">
                  <c:v>39450</c:v>
                </c:pt>
                <c:pt idx="88">
                  <c:v>39451</c:v>
                </c:pt>
                <c:pt idx="89">
                  <c:v>39454</c:v>
                </c:pt>
                <c:pt idx="90">
                  <c:v>39455</c:v>
                </c:pt>
                <c:pt idx="91">
                  <c:v>39456</c:v>
                </c:pt>
                <c:pt idx="92">
                  <c:v>39457</c:v>
                </c:pt>
                <c:pt idx="93">
                  <c:v>39458</c:v>
                </c:pt>
                <c:pt idx="94">
                  <c:v>39461</c:v>
                </c:pt>
                <c:pt idx="95">
                  <c:v>39462</c:v>
                </c:pt>
                <c:pt idx="96">
                  <c:v>39463</c:v>
                </c:pt>
                <c:pt idx="97">
                  <c:v>39464</c:v>
                </c:pt>
                <c:pt idx="98">
                  <c:v>39465</c:v>
                </c:pt>
                <c:pt idx="99">
                  <c:v>39469</c:v>
                </c:pt>
                <c:pt idx="100">
                  <c:v>39470</c:v>
                </c:pt>
                <c:pt idx="101">
                  <c:v>39471</c:v>
                </c:pt>
                <c:pt idx="102">
                  <c:v>39472</c:v>
                </c:pt>
                <c:pt idx="103">
                  <c:v>39475</c:v>
                </c:pt>
                <c:pt idx="104">
                  <c:v>39476</c:v>
                </c:pt>
                <c:pt idx="105">
                  <c:v>39477</c:v>
                </c:pt>
                <c:pt idx="106">
                  <c:v>39478</c:v>
                </c:pt>
                <c:pt idx="107">
                  <c:v>39479</c:v>
                </c:pt>
                <c:pt idx="108">
                  <c:v>39482</c:v>
                </c:pt>
                <c:pt idx="109">
                  <c:v>39483</c:v>
                </c:pt>
                <c:pt idx="110">
                  <c:v>39484</c:v>
                </c:pt>
                <c:pt idx="111">
                  <c:v>39485</c:v>
                </c:pt>
                <c:pt idx="112">
                  <c:v>39486</c:v>
                </c:pt>
                <c:pt idx="113">
                  <c:v>39489</c:v>
                </c:pt>
                <c:pt idx="114">
                  <c:v>39490</c:v>
                </c:pt>
                <c:pt idx="115">
                  <c:v>39491</c:v>
                </c:pt>
                <c:pt idx="116">
                  <c:v>39492</c:v>
                </c:pt>
                <c:pt idx="117">
                  <c:v>39493</c:v>
                </c:pt>
                <c:pt idx="118">
                  <c:v>39497</c:v>
                </c:pt>
                <c:pt idx="119">
                  <c:v>39498</c:v>
                </c:pt>
                <c:pt idx="120">
                  <c:v>39499</c:v>
                </c:pt>
                <c:pt idx="121">
                  <c:v>39500</c:v>
                </c:pt>
                <c:pt idx="122">
                  <c:v>39503</c:v>
                </c:pt>
                <c:pt idx="123">
                  <c:v>39504</c:v>
                </c:pt>
                <c:pt idx="124">
                  <c:v>39505</c:v>
                </c:pt>
                <c:pt idx="125">
                  <c:v>39506</c:v>
                </c:pt>
                <c:pt idx="126">
                  <c:v>39507</c:v>
                </c:pt>
                <c:pt idx="127">
                  <c:v>39510</c:v>
                </c:pt>
                <c:pt idx="128">
                  <c:v>39511</c:v>
                </c:pt>
                <c:pt idx="129">
                  <c:v>39512</c:v>
                </c:pt>
                <c:pt idx="130">
                  <c:v>39513</c:v>
                </c:pt>
                <c:pt idx="131">
                  <c:v>39514</c:v>
                </c:pt>
                <c:pt idx="132">
                  <c:v>39517</c:v>
                </c:pt>
                <c:pt idx="133">
                  <c:v>39518</c:v>
                </c:pt>
                <c:pt idx="134">
                  <c:v>39519</c:v>
                </c:pt>
                <c:pt idx="135">
                  <c:v>39520</c:v>
                </c:pt>
                <c:pt idx="136">
                  <c:v>39521</c:v>
                </c:pt>
                <c:pt idx="137">
                  <c:v>39524</c:v>
                </c:pt>
                <c:pt idx="138">
                  <c:v>39525</c:v>
                </c:pt>
                <c:pt idx="139">
                  <c:v>39526</c:v>
                </c:pt>
                <c:pt idx="140">
                  <c:v>39527</c:v>
                </c:pt>
                <c:pt idx="141">
                  <c:v>39531</c:v>
                </c:pt>
                <c:pt idx="142">
                  <c:v>39532</c:v>
                </c:pt>
                <c:pt idx="143">
                  <c:v>39533</c:v>
                </c:pt>
                <c:pt idx="144">
                  <c:v>39534</c:v>
                </c:pt>
                <c:pt idx="145">
                  <c:v>39535</c:v>
                </c:pt>
                <c:pt idx="146">
                  <c:v>39538</c:v>
                </c:pt>
                <c:pt idx="147">
                  <c:v>39539</c:v>
                </c:pt>
                <c:pt idx="148">
                  <c:v>39540</c:v>
                </c:pt>
                <c:pt idx="149">
                  <c:v>39541</c:v>
                </c:pt>
                <c:pt idx="150">
                  <c:v>39542</c:v>
                </c:pt>
                <c:pt idx="151">
                  <c:v>39545</c:v>
                </c:pt>
                <c:pt idx="152">
                  <c:v>39546</c:v>
                </c:pt>
                <c:pt idx="153">
                  <c:v>39547</c:v>
                </c:pt>
                <c:pt idx="154">
                  <c:v>39548</c:v>
                </c:pt>
                <c:pt idx="155">
                  <c:v>39549</c:v>
                </c:pt>
                <c:pt idx="156">
                  <c:v>39552</c:v>
                </c:pt>
                <c:pt idx="157">
                  <c:v>39553</c:v>
                </c:pt>
                <c:pt idx="158">
                  <c:v>39554</c:v>
                </c:pt>
                <c:pt idx="159">
                  <c:v>39555</c:v>
                </c:pt>
                <c:pt idx="160">
                  <c:v>39556</c:v>
                </c:pt>
                <c:pt idx="161">
                  <c:v>39559</c:v>
                </c:pt>
                <c:pt idx="162">
                  <c:v>39560</c:v>
                </c:pt>
                <c:pt idx="163">
                  <c:v>39561</c:v>
                </c:pt>
                <c:pt idx="164">
                  <c:v>39562</c:v>
                </c:pt>
                <c:pt idx="165">
                  <c:v>39563</c:v>
                </c:pt>
                <c:pt idx="166">
                  <c:v>39566</c:v>
                </c:pt>
                <c:pt idx="167">
                  <c:v>39567</c:v>
                </c:pt>
                <c:pt idx="168">
                  <c:v>39568</c:v>
                </c:pt>
                <c:pt idx="169">
                  <c:v>39569</c:v>
                </c:pt>
                <c:pt idx="170">
                  <c:v>39570</c:v>
                </c:pt>
                <c:pt idx="171">
                  <c:v>39573</c:v>
                </c:pt>
                <c:pt idx="172">
                  <c:v>39574</c:v>
                </c:pt>
                <c:pt idx="173">
                  <c:v>39575</c:v>
                </c:pt>
                <c:pt idx="174">
                  <c:v>39576</c:v>
                </c:pt>
                <c:pt idx="175">
                  <c:v>39577</c:v>
                </c:pt>
                <c:pt idx="176">
                  <c:v>39580</c:v>
                </c:pt>
                <c:pt idx="177">
                  <c:v>39581</c:v>
                </c:pt>
                <c:pt idx="178">
                  <c:v>39582</c:v>
                </c:pt>
                <c:pt idx="179">
                  <c:v>39583</c:v>
                </c:pt>
                <c:pt idx="180">
                  <c:v>39584</c:v>
                </c:pt>
                <c:pt idx="181">
                  <c:v>39587</c:v>
                </c:pt>
                <c:pt idx="182">
                  <c:v>39588</c:v>
                </c:pt>
                <c:pt idx="183">
                  <c:v>39589</c:v>
                </c:pt>
                <c:pt idx="184">
                  <c:v>39590</c:v>
                </c:pt>
                <c:pt idx="185">
                  <c:v>39591</c:v>
                </c:pt>
                <c:pt idx="186">
                  <c:v>39595</c:v>
                </c:pt>
                <c:pt idx="187">
                  <c:v>39596</c:v>
                </c:pt>
                <c:pt idx="188">
                  <c:v>39597</c:v>
                </c:pt>
                <c:pt idx="189">
                  <c:v>39598</c:v>
                </c:pt>
                <c:pt idx="190">
                  <c:v>39601</c:v>
                </c:pt>
                <c:pt idx="191">
                  <c:v>39602</c:v>
                </c:pt>
                <c:pt idx="192">
                  <c:v>39603</c:v>
                </c:pt>
                <c:pt idx="193">
                  <c:v>39604</c:v>
                </c:pt>
                <c:pt idx="194">
                  <c:v>39605</c:v>
                </c:pt>
                <c:pt idx="195">
                  <c:v>39608</c:v>
                </c:pt>
                <c:pt idx="196">
                  <c:v>39609</c:v>
                </c:pt>
                <c:pt idx="197">
                  <c:v>39610</c:v>
                </c:pt>
                <c:pt idx="198">
                  <c:v>39611</c:v>
                </c:pt>
                <c:pt idx="199">
                  <c:v>39612</c:v>
                </c:pt>
                <c:pt idx="200">
                  <c:v>39615</c:v>
                </c:pt>
                <c:pt idx="201">
                  <c:v>39616</c:v>
                </c:pt>
                <c:pt idx="202">
                  <c:v>39617</c:v>
                </c:pt>
              </c:strCache>
            </c:strRef>
          </c:xVal>
          <c:yVal>
            <c:numRef>
              <c:f>MA!$P$58:$P$260</c:f>
              <c:numCache>
                <c:ptCount val="2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33.02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32.72</c:v>
                </c:pt>
                <c:pt idx="62">
                  <c:v>32.81</c:v>
                </c:pt>
                <c:pt idx="63">
                  <c:v>33.45</c:v>
                </c:pt>
                <c:pt idx="64">
                  <c:v>0</c:v>
                </c:pt>
                <c:pt idx="65">
                  <c:v>0</c:v>
                </c:pt>
                <c:pt idx="66">
                  <c:v>32.67</c:v>
                </c:pt>
                <c:pt idx="67">
                  <c:v>32.52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34.35</c:v>
                </c:pt>
                <c:pt idx="90">
                  <c:v>33.2</c:v>
                </c:pt>
                <c:pt idx="91">
                  <c:v>34.18</c:v>
                </c:pt>
                <c:pt idx="92">
                  <c:v>0</c:v>
                </c:pt>
                <c:pt idx="93">
                  <c:v>33.65</c:v>
                </c:pt>
                <c:pt idx="94">
                  <c:v>0</c:v>
                </c:pt>
                <c:pt idx="95">
                  <c:v>0</c:v>
                </c:pt>
                <c:pt idx="96">
                  <c:v>32.98</c:v>
                </c:pt>
                <c:pt idx="97">
                  <c:v>32.86</c:v>
                </c:pt>
                <c:pt idx="98">
                  <c:v>32.76</c:v>
                </c:pt>
                <c:pt idx="99">
                  <c:v>31.72</c:v>
                </c:pt>
                <c:pt idx="100">
                  <c:v>31.69</c:v>
                </c:pt>
                <c:pt idx="101">
                  <c:v>33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31.96</c:v>
                </c:pt>
                <c:pt idx="106">
                  <c:v>0</c:v>
                </c:pt>
                <c:pt idx="107">
                  <c:v>30.22</c:v>
                </c:pt>
                <c:pt idx="108">
                  <c:v>29.96</c:v>
                </c:pt>
                <c:pt idx="109">
                  <c:v>28.85</c:v>
                </c:pt>
                <c:pt idx="110">
                  <c:v>28.31</c:v>
                </c:pt>
                <c:pt idx="111">
                  <c:v>27.91</c:v>
                </c:pt>
                <c:pt idx="112">
                  <c:v>28.35</c:v>
                </c:pt>
                <c:pt idx="113">
                  <c:v>28</c:v>
                </c:pt>
                <c:pt idx="114">
                  <c:v>28.13</c:v>
                </c:pt>
                <c:pt idx="115">
                  <c:v>28.74</c:v>
                </c:pt>
                <c:pt idx="116">
                  <c:v>28.29</c:v>
                </c:pt>
                <c:pt idx="117">
                  <c:v>28.21</c:v>
                </c:pt>
                <c:pt idx="118">
                  <c:v>28.07</c:v>
                </c:pt>
                <c:pt idx="119">
                  <c:v>28.12</c:v>
                </c:pt>
                <c:pt idx="120">
                  <c:v>28</c:v>
                </c:pt>
                <c:pt idx="121">
                  <c:v>27.58</c:v>
                </c:pt>
                <c:pt idx="122">
                  <c:v>27.74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26.89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28.53</c:v>
                </c:pt>
                <c:pt idx="168">
                  <c:v>28.42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28.25</c:v>
                </c:pt>
                <c:pt idx="184">
                  <c:v>28.47</c:v>
                </c:pt>
                <c:pt idx="185">
                  <c:v>28.05</c:v>
                </c:pt>
                <c:pt idx="186">
                  <c:v>28.44</c:v>
                </c:pt>
                <c:pt idx="187">
                  <c:v>28.18</c:v>
                </c:pt>
                <c:pt idx="188">
                  <c:v>28.31</c:v>
                </c:pt>
                <c:pt idx="189">
                  <c:v>0</c:v>
                </c:pt>
                <c:pt idx="190">
                  <c:v>27.8</c:v>
                </c:pt>
                <c:pt idx="191">
                  <c:v>27.31</c:v>
                </c:pt>
                <c:pt idx="192">
                  <c:v>27.54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MA!$Q$7</c:f>
              <c:strCache>
                <c:ptCount val="1"/>
                <c:pt idx="0">
                  <c:v>MAg SELL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MA!$D$58:$D$260</c:f>
              <c:strCache>
                <c:ptCount val="203"/>
                <c:pt idx="0">
                  <c:v>39323</c:v>
                </c:pt>
                <c:pt idx="1">
                  <c:v>39324</c:v>
                </c:pt>
                <c:pt idx="2">
                  <c:v>39325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39335</c:v>
                </c:pt>
                <c:pt idx="8">
                  <c:v>39336</c:v>
                </c:pt>
                <c:pt idx="9">
                  <c:v>39337</c:v>
                </c:pt>
                <c:pt idx="10">
                  <c:v>39338</c:v>
                </c:pt>
                <c:pt idx="11">
                  <c:v>39339</c:v>
                </c:pt>
                <c:pt idx="12">
                  <c:v>39342</c:v>
                </c:pt>
                <c:pt idx="13">
                  <c:v>39343</c:v>
                </c:pt>
                <c:pt idx="14">
                  <c:v>39344</c:v>
                </c:pt>
                <c:pt idx="15">
                  <c:v>39345</c:v>
                </c:pt>
                <c:pt idx="16">
                  <c:v>39346</c:v>
                </c:pt>
                <c:pt idx="17">
                  <c:v>39349</c:v>
                </c:pt>
                <c:pt idx="18">
                  <c:v>39350</c:v>
                </c:pt>
                <c:pt idx="19">
                  <c:v>39351</c:v>
                </c:pt>
                <c:pt idx="20">
                  <c:v>39352</c:v>
                </c:pt>
                <c:pt idx="21">
                  <c:v>39353</c:v>
                </c:pt>
                <c:pt idx="22">
                  <c:v>39356</c:v>
                </c:pt>
                <c:pt idx="23">
                  <c:v>39357</c:v>
                </c:pt>
                <c:pt idx="24">
                  <c:v>39358</c:v>
                </c:pt>
                <c:pt idx="25">
                  <c:v>39359</c:v>
                </c:pt>
                <c:pt idx="26">
                  <c:v>39360</c:v>
                </c:pt>
                <c:pt idx="27">
                  <c:v>39363</c:v>
                </c:pt>
                <c:pt idx="28">
                  <c:v>39364</c:v>
                </c:pt>
                <c:pt idx="29">
                  <c:v>39365</c:v>
                </c:pt>
                <c:pt idx="30">
                  <c:v>39366</c:v>
                </c:pt>
                <c:pt idx="31">
                  <c:v>39367</c:v>
                </c:pt>
                <c:pt idx="32">
                  <c:v>39370</c:v>
                </c:pt>
                <c:pt idx="33">
                  <c:v>39371</c:v>
                </c:pt>
                <c:pt idx="34">
                  <c:v>39372</c:v>
                </c:pt>
                <c:pt idx="35">
                  <c:v>39373</c:v>
                </c:pt>
                <c:pt idx="36">
                  <c:v>39374</c:v>
                </c:pt>
                <c:pt idx="37">
                  <c:v>39377</c:v>
                </c:pt>
                <c:pt idx="38">
                  <c:v>39378</c:v>
                </c:pt>
                <c:pt idx="39">
                  <c:v>39379</c:v>
                </c:pt>
                <c:pt idx="40">
                  <c:v>39380</c:v>
                </c:pt>
                <c:pt idx="41">
                  <c:v>39381</c:v>
                </c:pt>
                <c:pt idx="42">
                  <c:v>39384</c:v>
                </c:pt>
                <c:pt idx="43">
                  <c:v>39385</c:v>
                </c:pt>
                <c:pt idx="44">
                  <c:v>39386</c:v>
                </c:pt>
                <c:pt idx="45">
                  <c:v>39387</c:v>
                </c:pt>
                <c:pt idx="46">
                  <c:v>39388</c:v>
                </c:pt>
                <c:pt idx="47">
                  <c:v>39391</c:v>
                </c:pt>
                <c:pt idx="48">
                  <c:v>39392</c:v>
                </c:pt>
                <c:pt idx="49">
                  <c:v>39393</c:v>
                </c:pt>
                <c:pt idx="50">
                  <c:v>39394</c:v>
                </c:pt>
                <c:pt idx="51">
                  <c:v>39395</c:v>
                </c:pt>
                <c:pt idx="52">
                  <c:v>39398</c:v>
                </c:pt>
                <c:pt idx="53">
                  <c:v>39399</c:v>
                </c:pt>
                <c:pt idx="54">
                  <c:v>39400</c:v>
                </c:pt>
                <c:pt idx="55">
                  <c:v>39401</c:v>
                </c:pt>
                <c:pt idx="56">
                  <c:v>39402</c:v>
                </c:pt>
                <c:pt idx="57">
                  <c:v>39405</c:v>
                </c:pt>
                <c:pt idx="58">
                  <c:v>39406</c:v>
                </c:pt>
                <c:pt idx="59">
                  <c:v>39407</c:v>
                </c:pt>
                <c:pt idx="60">
                  <c:v>39409</c:v>
                </c:pt>
                <c:pt idx="61">
                  <c:v>39412</c:v>
                </c:pt>
                <c:pt idx="62">
                  <c:v>39413</c:v>
                </c:pt>
                <c:pt idx="63">
                  <c:v>39414</c:v>
                </c:pt>
                <c:pt idx="64">
                  <c:v>39415</c:v>
                </c:pt>
                <c:pt idx="65">
                  <c:v>39416</c:v>
                </c:pt>
                <c:pt idx="66">
                  <c:v>39419</c:v>
                </c:pt>
                <c:pt idx="67">
                  <c:v>39420</c:v>
                </c:pt>
                <c:pt idx="68">
                  <c:v>39421</c:v>
                </c:pt>
                <c:pt idx="69">
                  <c:v>39422</c:v>
                </c:pt>
                <c:pt idx="70">
                  <c:v>39423</c:v>
                </c:pt>
                <c:pt idx="71">
                  <c:v>39426</c:v>
                </c:pt>
                <c:pt idx="72">
                  <c:v>39427</c:v>
                </c:pt>
                <c:pt idx="73">
                  <c:v>39428</c:v>
                </c:pt>
                <c:pt idx="74">
                  <c:v>39429</c:v>
                </c:pt>
                <c:pt idx="75">
                  <c:v>39430</c:v>
                </c:pt>
                <c:pt idx="76">
                  <c:v>39433</c:v>
                </c:pt>
                <c:pt idx="77">
                  <c:v>39434</c:v>
                </c:pt>
                <c:pt idx="78">
                  <c:v>39435</c:v>
                </c:pt>
                <c:pt idx="79">
                  <c:v>39436</c:v>
                </c:pt>
                <c:pt idx="80">
                  <c:v>39437</c:v>
                </c:pt>
                <c:pt idx="81">
                  <c:v>39440</c:v>
                </c:pt>
                <c:pt idx="82">
                  <c:v>39442</c:v>
                </c:pt>
                <c:pt idx="83">
                  <c:v>39443</c:v>
                </c:pt>
                <c:pt idx="84">
                  <c:v>39444</c:v>
                </c:pt>
                <c:pt idx="85">
                  <c:v>39447</c:v>
                </c:pt>
                <c:pt idx="86">
                  <c:v>39449</c:v>
                </c:pt>
                <c:pt idx="87">
                  <c:v>39450</c:v>
                </c:pt>
                <c:pt idx="88">
                  <c:v>39451</c:v>
                </c:pt>
                <c:pt idx="89">
                  <c:v>39454</c:v>
                </c:pt>
                <c:pt idx="90">
                  <c:v>39455</c:v>
                </c:pt>
                <c:pt idx="91">
                  <c:v>39456</c:v>
                </c:pt>
                <c:pt idx="92">
                  <c:v>39457</c:v>
                </c:pt>
                <c:pt idx="93">
                  <c:v>39458</c:v>
                </c:pt>
                <c:pt idx="94">
                  <c:v>39461</c:v>
                </c:pt>
                <c:pt idx="95">
                  <c:v>39462</c:v>
                </c:pt>
                <c:pt idx="96">
                  <c:v>39463</c:v>
                </c:pt>
                <c:pt idx="97">
                  <c:v>39464</c:v>
                </c:pt>
                <c:pt idx="98">
                  <c:v>39465</c:v>
                </c:pt>
                <c:pt idx="99">
                  <c:v>39469</c:v>
                </c:pt>
                <c:pt idx="100">
                  <c:v>39470</c:v>
                </c:pt>
                <c:pt idx="101">
                  <c:v>39471</c:v>
                </c:pt>
                <c:pt idx="102">
                  <c:v>39472</c:v>
                </c:pt>
                <c:pt idx="103">
                  <c:v>39475</c:v>
                </c:pt>
                <c:pt idx="104">
                  <c:v>39476</c:v>
                </c:pt>
                <c:pt idx="105">
                  <c:v>39477</c:v>
                </c:pt>
                <c:pt idx="106">
                  <c:v>39478</c:v>
                </c:pt>
                <c:pt idx="107">
                  <c:v>39479</c:v>
                </c:pt>
                <c:pt idx="108">
                  <c:v>39482</c:v>
                </c:pt>
                <c:pt idx="109">
                  <c:v>39483</c:v>
                </c:pt>
                <c:pt idx="110">
                  <c:v>39484</c:v>
                </c:pt>
                <c:pt idx="111">
                  <c:v>39485</c:v>
                </c:pt>
                <c:pt idx="112">
                  <c:v>39486</c:v>
                </c:pt>
                <c:pt idx="113">
                  <c:v>39489</c:v>
                </c:pt>
                <c:pt idx="114">
                  <c:v>39490</c:v>
                </c:pt>
                <c:pt idx="115">
                  <c:v>39491</c:v>
                </c:pt>
                <c:pt idx="116">
                  <c:v>39492</c:v>
                </c:pt>
                <c:pt idx="117">
                  <c:v>39493</c:v>
                </c:pt>
                <c:pt idx="118">
                  <c:v>39497</c:v>
                </c:pt>
                <c:pt idx="119">
                  <c:v>39498</c:v>
                </c:pt>
                <c:pt idx="120">
                  <c:v>39499</c:v>
                </c:pt>
                <c:pt idx="121">
                  <c:v>39500</c:v>
                </c:pt>
                <c:pt idx="122">
                  <c:v>39503</c:v>
                </c:pt>
                <c:pt idx="123">
                  <c:v>39504</c:v>
                </c:pt>
                <c:pt idx="124">
                  <c:v>39505</c:v>
                </c:pt>
                <c:pt idx="125">
                  <c:v>39506</c:v>
                </c:pt>
                <c:pt idx="126">
                  <c:v>39507</c:v>
                </c:pt>
                <c:pt idx="127">
                  <c:v>39510</c:v>
                </c:pt>
                <c:pt idx="128">
                  <c:v>39511</c:v>
                </c:pt>
                <c:pt idx="129">
                  <c:v>39512</c:v>
                </c:pt>
                <c:pt idx="130">
                  <c:v>39513</c:v>
                </c:pt>
                <c:pt idx="131">
                  <c:v>39514</c:v>
                </c:pt>
                <c:pt idx="132">
                  <c:v>39517</c:v>
                </c:pt>
                <c:pt idx="133">
                  <c:v>39518</c:v>
                </c:pt>
                <c:pt idx="134">
                  <c:v>39519</c:v>
                </c:pt>
                <c:pt idx="135">
                  <c:v>39520</c:v>
                </c:pt>
                <c:pt idx="136">
                  <c:v>39521</c:v>
                </c:pt>
                <c:pt idx="137">
                  <c:v>39524</c:v>
                </c:pt>
                <c:pt idx="138">
                  <c:v>39525</c:v>
                </c:pt>
                <c:pt idx="139">
                  <c:v>39526</c:v>
                </c:pt>
                <c:pt idx="140">
                  <c:v>39527</c:v>
                </c:pt>
                <c:pt idx="141">
                  <c:v>39531</c:v>
                </c:pt>
                <c:pt idx="142">
                  <c:v>39532</c:v>
                </c:pt>
                <c:pt idx="143">
                  <c:v>39533</c:v>
                </c:pt>
                <c:pt idx="144">
                  <c:v>39534</c:v>
                </c:pt>
                <c:pt idx="145">
                  <c:v>39535</c:v>
                </c:pt>
                <c:pt idx="146">
                  <c:v>39538</c:v>
                </c:pt>
                <c:pt idx="147">
                  <c:v>39539</c:v>
                </c:pt>
                <c:pt idx="148">
                  <c:v>39540</c:v>
                </c:pt>
                <c:pt idx="149">
                  <c:v>39541</c:v>
                </c:pt>
                <c:pt idx="150">
                  <c:v>39542</c:v>
                </c:pt>
                <c:pt idx="151">
                  <c:v>39545</c:v>
                </c:pt>
                <c:pt idx="152">
                  <c:v>39546</c:v>
                </c:pt>
                <c:pt idx="153">
                  <c:v>39547</c:v>
                </c:pt>
                <c:pt idx="154">
                  <c:v>39548</c:v>
                </c:pt>
                <c:pt idx="155">
                  <c:v>39549</c:v>
                </c:pt>
                <c:pt idx="156">
                  <c:v>39552</c:v>
                </c:pt>
                <c:pt idx="157">
                  <c:v>39553</c:v>
                </c:pt>
                <c:pt idx="158">
                  <c:v>39554</c:v>
                </c:pt>
                <c:pt idx="159">
                  <c:v>39555</c:v>
                </c:pt>
                <c:pt idx="160">
                  <c:v>39556</c:v>
                </c:pt>
                <c:pt idx="161">
                  <c:v>39559</c:v>
                </c:pt>
                <c:pt idx="162">
                  <c:v>39560</c:v>
                </c:pt>
                <c:pt idx="163">
                  <c:v>39561</c:v>
                </c:pt>
                <c:pt idx="164">
                  <c:v>39562</c:v>
                </c:pt>
                <c:pt idx="165">
                  <c:v>39563</c:v>
                </c:pt>
                <c:pt idx="166">
                  <c:v>39566</c:v>
                </c:pt>
                <c:pt idx="167">
                  <c:v>39567</c:v>
                </c:pt>
                <c:pt idx="168">
                  <c:v>39568</c:v>
                </c:pt>
                <c:pt idx="169">
                  <c:v>39569</c:v>
                </c:pt>
                <c:pt idx="170">
                  <c:v>39570</c:v>
                </c:pt>
                <c:pt idx="171">
                  <c:v>39573</c:v>
                </c:pt>
                <c:pt idx="172">
                  <c:v>39574</c:v>
                </c:pt>
                <c:pt idx="173">
                  <c:v>39575</c:v>
                </c:pt>
                <c:pt idx="174">
                  <c:v>39576</c:v>
                </c:pt>
                <c:pt idx="175">
                  <c:v>39577</c:v>
                </c:pt>
                <c:pt idx="176">
                  <c:v>39580</c:v>
                </c:pt>
                <c:pt idx="177">
                  <c:v>39581</c:v>
                </c:pt>
                <c:pt idx="178">
                  <c:v>39582</c:v>
                </c:pt>
                <c:pt idx="179">
                  <c:v>39583</c:v>
                </c:pt>
                <c:pt idx="180">
                  <c:v>39584</c:v>
                </c:pt>
                <c:pt idx="181">
                  <c:v>39587</c:v>
                </c:pt>
                <c:pt idx="182">
                  <c:v>39588</c:v>
                </c:pt>
                <c:pt idx="183">
                  <c:v>39589</c:v>
                </c:pt>
                <c:pt idx="184">
                  <c:v>39590</c:v>
                </c:pt>
                <c:pt idx="185">
                  <c:v>39591</c:v>
                </c:pt>
                <c:pt idx="186">
                  <c:v>39595</c:v>
                </c:pt>
                <c:pt idx="187">
                  <c:v>39596</c:v>
                </c:pt>
                <c:pt idx="188">
                  <c:v>39597</c:v>
                </c:pt>
                <c:pt idx="189">
                  <c:v>39598</c:v>
                </c:pt>
                <c:pt idx="190">
                  <c:v>39601</c:v>
                </c:pt>
                <c:pt idx="191">
                  <c:v>39602</c:v>
                </c:pt>
                <c:pt idx="192">
                  <c:v>39603</c:v>
                </c:pt>
                <c:pt idx="193">
                  <c:v>39604</c:v>
                </c:pt>
                <c:pt idx="194">
                  <c:v>39605</c:v>
                </c:pt>
                <c:pt idx="195">
                  <c:v>39608</c:v>
                </c:pt>
                <c:pt idx="196">
                  <c:v>39609</c:v>
                </c:pt>
                <c:pt idx="197">
                  <c:v>39610</c:v>
                </c:pt>
                <c:pt idx="198">
                  <c:v>39611</c:v>
                </c:pt>
                <c:pt idx="199">
                  <c:v>39612</c:v>
                </c:pt>
                <c:pt idx="200">
                  <c:v>39615</c:v>
                </c:pt>
                <c:pt idx="201">
                  <c:v>39616</c:v>
                </c:pt>
                <c:pt idx="202">
                  <c:v>39617</c:v>
                </c:pt>
              </c:strCache>
            </c:strRef>
          </c:xVal>
          <c:yVal>
            <c:numRef>
              <c:f>MA!$Q$58:$Q$260</c:f>
              <c:numCache>
                <c:ptCount val="2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30.82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31.64</c:v>
                </c:pt>
                <c:pt idx="41">
                  <c:v>34.65</c:v>
                </c:pt>
                <c:pt idx="42">
                  <c:v>34.2</c:v>
                </c:pt>
                <c:pt idx="43">
                  <c:v>35.19</c:v>
                </c:pt>
                <c:pt idx="44">
                  <c:v>36.41</c:v>
                </c:pt>
                <c:pt idx="45">
                  <c:v>36.66</c:v>
                </c:pt>
                <c:pt idx="46">
                  <c:v>36.66</c:v>
                </c:pt>
                <c:pt idx="47">
                  <c:v>36.33</c:v>
                </c:pt>
                <c:pt idx="48">
                  <c:v>36.02</c:v>
                </c:pt>
                <c:pt idx="49">
                  <c:v>35.14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36.3</c:v>
                </c:pt>
                <c:pt idx="82">
                  <c:v>36.33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29.17</c:v>
                </c:pt>
                <c:pt idx="134">
                  <c:v>28.52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28.52</c:v>
                </c:pt>
                <c:pt idx="140">
                  <c:v>0</c:v>
                </c:pt>
                <c:pt idx="141">
                  <c:v>29.06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30.31</c:v>
                </c:pt>
                <c:pt idx="162">
                  <c:v>30.14</c:v>
                </c:pt>
                <c:pt idx="163">
                  <c:v>31.33</c:v>
                </c:pt>
                <c:pt idx="164">
                  <c:v>31.68</c:v>
                </c:pt>
                <c:pt idx="165">
                  <c:v>29.72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28.93</c:v>
                </c:pt>
                <c:pt idx="201">
                  <c:v>0</c:v>
                </c:pt>
                <c:pt idx="202">
                  <c:v>0</c:v>
                </c:pt>
              </c:numCache>
            </c:numRef>
          </c:yVal>
          <c:smooth val="1"/>
        </c:ser>
        <c:axId val="55271278"/>
        <c:axId val="27679455"/>
      </c:scatterChart>
      <c:valAx>
        <c:axId val="552712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-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  <c:majorUnit val="30"/>
      </c:valAx>
      <c:valAx>
        <c:axId val="27679455"/>
        <c:scaling>
          <c:orientation val="minMax"/>
          <c:max val="38"/>
          <c:min val="2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5"/>
          <c:y val="0.003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0.07775</cdr:y>
    </cdr:from>
    <cdr:to>
      <cdr:x>0.121</cdr:x>
      <cdr:y>0.121</cdr:y>
    </cdr:to>
    <cdr:sp textlink="MA!$B$2">
      <cdr:nvSpPr>
        <cdr:cNvPr id="1" name="TextBox 1"/>
        <cdr:cNvSpPr txBox="1">
          <a:spLocks noChangeArrowheads="1"/>
        </cdr:cNvSpPr>
      </cdr:nvSpPr>
      <cdr:spPr>
        <a:xfrm>
          <a:off x="542925" y="457200"/>
          <a:ext cx="5619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c7695a9-c9f6-42c0-b92a-079e207390f0}" type="TxLink">
            <a:rPr lang="en-US" cap="none" sz="1000" b="1" i="0" u="none" baseline="0">
              <a:latin typeface="Arial"/>
              <a:ea typeface="Arial"/>
              <a:cs typeface="Arial"/>
            </a:rPr>
            <a:t>MSFT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9525</xdr:rowOff>
    </xdr:from>
    <xdr:to>
      <xdr:col>13</xdr:col>
      <xdr:colOff>752475</xdr:colOff>
      <xdr:row>43</xdr:row>
      <xdr:rowOff>142875</xdr:rowOff>
    </xdr:to>
    <xdr:graphicFrame>
      <xdr:nvGraphicFramePr>
        <xdr:cNvPr id="1" name="Chart 54"/>
        <xdr:cNvGraphicFramePr/>
      </xdr:nvGraphicFramePr>
      <xdr:xfrm>
        <a:off x="85725" y="1200150"/>
        <a:ext cx="91725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522"/>
  <sheetViews>
    <sheetView workbookViewId="0" topLeftCell="A1">
      <selection activeCell="B4" sqref="B4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12.7109375" style="0" customWidth="1"/>
    <col min="8" max="8" width="11.140625" style="0" bestFit="1" customWidth="1"/>
  </cols>
  <sheetData>
    <row r="1" spans="1:12" ht="17.25" thickBot="1" thickTop="1">
      <c r="A1" s="39" t="s">
        <v>29</v>
      </c>
      <c r="B1" s="40" t="s">
        <v>30</v>
      </c>
      <c r="C1" s="41" t="s">
        <v>32</v>
      </c>
      <c r="D1" s="41"/>
      <c r="E1" s="41"/>
      <c r="F1" s="42"/>
      <c r="G1" s="1"/>
      <c r="H1" s="43" t="s">
        <v>13</v>
      </c>
      <c r="I1" s="44">
        <f>COUNT(G8:G5000)</f>
        <v>253</v>
      </c>
      <c r="K1" s="65" t="s">
        <v>25</v>
      </c>
      <c r="L1" s="76">
        <f>ROUNDUP(1.05*MAX(I8:I5000),0)</f>
        <v>39</v>
      </c>
    </row>
    <row r="2" spans="1:12" ht="14.25" thickBot="1" thickTop="1">
      <c r="A2" s="45" t="s">
        <v>27</v>
      </c>
      <c r="B2" s="46">
        <f>B3-365-1</f>
        <v>39252</v>
      </c>
      <c r="C2" s="1"/>
      <c r="D2" s="1"/>
      <c r="E2" s="47" t="s">
        <v>33</v>
      </c>
      <c r="F2" s="1"/>
      <c r="G2" s="48" t="s">
        <v>21</v>
      </c>
      <c r="H2" s="49">
        <f>INDEX(C8:C5000,MATCH(I2,F8:F5000,0))</f>
        <v>39510</v>
      </c>
      <c r="I2" s="50">
        <f>MIN(F8:F5000)</f>
        <v>26.87</v>
      </c>
      <c r="K2" s="65" t="s">
        <v>24</v>
      </c>
      <c r="L2" s="76">
        <f>ROUNDDOWN(0.95*MIN(I8:I5000),0)</f>
        <v>25</v>
      </c>
    </row>
    <row r="3" spans="1:12" ht="14.25" thickBot="1" thickTop="1">
      <c r="A3" s="51" t="s">
        <v>28</v>
      </c>
      <c r="B3" s="52">
        <f ca="1">TODAY()</f>
        <v>39618</v>
      </c>
      <c r="C3" s="1"/>
      <c r="D3" s="1"/>
      <c r="E3" s="53" t="s">
        <v>41</v>
      </c>
      <c r="F3" s="1"/>
      <c r="G3" s="54" t="s">
        <v>22</v>
      </c>
      <c r="H3" s="55">
        <f>INDEX(C8:C5000,MATCH(I3,E8:E5000,0))</f>
        <v>39388</v>
      </c>
      <c r="I3" s="56">
        <f>MAX(E8:E5000)</f>
        <v>37.5</v>
      </c>
      <c r="K3" s="1"/>
      <c r="L3" s="77"/>
    </row>
    <row r="4" spans="1:12" ht="14.25" thickBot="1" thickTop="1">
      <c r="A4" s="57" t="s">
        <v>23</v>
      </c>
      <c r="B4" s="58" t="s">
        <v>36</v>
      </c>
      <c r="C4" s="59"/>
      <c r="D4" s="60"/>
      <c r="E4" s="1"/>
      <c r="F4" s="61" t="s">
        <v>26</v>
      </c>
      <c r="G4" s="62">
        <f>(INDEX(I8:I5000,I1)/I8)^(365/(L4-K4))-1</f>
        <v>-0.05228105228105229</v>
      </c>
      <c r="H4" s="63" t="str">
        <f>TEXT(K4,"mmm d/yy")&amp;" to "&amp;TEXT(L4,"mmm d/yy")</f>
        <v>Jun 19/07 to Jun 18/08</v>
      </c>
      <c r="I4" s="64"/>
      <c r="K4" s="78">
        <f>MIN(C8:C5000)</f>
        <v>39252</v>
      </c>
      <c r="L4" s="78">
        <f>MAX(C8:C5000)</f>
        <v>39617</v>
      </c>
    </row>
    <row r="5" spans="1:9" ht="13.5" thickTop="1">
      <c r="A5" s="43" t="s">
        <v>14</v>
      </c>
      <c r="B5" s="65" t="s">
        <v>44</v>
      </c>
      <c r="C5" s="66"/>
      <c r="D5" s="67"/>
      <c r="E5" s="68"/>
      <c r="F5" s="68"/>
      <c r="G5" s="68"/>
      <c r="H5" s="68"/>
      <c r="I5" s="69"/>
    </row>
    <row r="6" spans="1:9" ht="12.75">
      <c r="A6" s="2"/>
      <c r="C6" s="81"/>
      <c r="D6" s="81"/>
      <c r="E6" s="81"/>
      <c r="F6" s="81"/>
      <c r="G6" s="82"/>
      <c r="H6" s="83"/>
      <c r="I6" s="70"/>
    </row>
    <row r="7" spans="1:9" ht="12.75">
      <c r="A7" s="3" t="s">
        <v>2</v>
      </c>
      <c r="C7" s="89" t="s">
        <v>15</v>
      </c>
      <c r="D7" s="90" t="s">
        <v>16</v>
      </c>
      <c r="E7" s="90" t="s">
        <v>17</v>
      </c>
      <c r="F7" s="90" t="s">
        <v>18</v>
      </c>
      <c r="G7" s="90" t="s">
        <v>19</v>
      </c>
      <c r="H7" s="91" t="s">
        <v>20</v>
      </c>
      <c r="I7" s="84" t="s">
        <v>31</v>
      </c>
    </row>
    <row r="8" spans="1:9" ht="12.75">
      <c r="A8" s="3">
        <v>1</v>
      </c>
      <c r="B8" s="71"/>
      <c r="C8" s="86">
        <v>39252</v>
      </c>
      <c r="D8" s="87">
        <v>30.48</v>
      </c>
      <c r="E8" s="87">
        <v>30.66</v>
      </c>
      <c r="F8" s="87">
        <v>30.38</v>
      </c>
      <c r="G8" s="87">
        <v>30.46</v>
      </c>
      <c r="H8" s="88">
        <v>46802600</v>
      </c>
      <c r="I8" s="85">
        <v>30.03</v>
      </c>
    </row>
    <row r="9" spans="1:9" ht="12.75">
      <c r="A9" s="3">
        <f>1+A8</f>
        <v>2</v>
      </c>
      <c r="B9" s="71"/>
      <c r="C9" s="86">
        <v>39253</v>
      </c>
      <c r="D9" s="87">
        <v>30.44</v>
      </c>
      <c r="E9" s="87">
        <v>30.51</v>
      </c>
      <c r="F9" s="87">
        <v>29.96</v>
      </c>
      <c r="G9" s="87">
        <v>30.01</v>
      </c>
      <c r="H9" s="88">
        <v>46861600</v>
      </c>
      <c r="I9" s="85">
        <v>29.58</v>
      </c>
    </row>
    <row r="10" spans="1:9" ht="12.75">
      <c r="A10" s="3">
        <f aca="true" t="shared" si="0" ref="A10:A73">1+A9</f>
        <v>3</v>
      </c>
      <c r="B10" s="71"/>
      <c r="C10" s="86">
        <v>39254</v>
      </c>
      <c r="D10" s="87">
        <v>29.98</v>
      </c>
      <c r="E10" s="87">
        <v>30.3</v>
      </c>
      <c r="F10" s="87">
        <v>29.91</v>
      </c>
      <c r="G10" s="87">
        <v>30.22</v>
      </c>
      <c r="H10" s="88">
        <v>56564800</v>
      </c>
      <c r="I10" s="85">
        <v>29.79</v>
      </c>
    </row>
    <row r="11" spans="1:9" ht="12.75">
      <c r="A11" s="3">
        <f t="shared" si="0"/>
        <v>4</v>
      </c>
      <c r="B11" s="71"/>
      <c r="C11" s="86">
        <v>39255</v>
      </c>
      <c r="D11" s="87">
        <v>30</v>
      </c>
      <c r="E11" s="87">
        <v>30.1</v>
      </c>
      <c r="F11" s="87">
        <v>29.45</v>
      </c>
      <c r="G11" s="87">
        <v>29.49</v>
      </c>
      <c r="H11" s="88">
        <v>86219900</v>
      </c>
      <c r="I11" s="85">
        <v>29.07</v>
      </c>
    </row>
    <row r="12" spans="1:9" ht="12.75">
      <c r="A12" s="3">
        <f t="shared" si="0"/>
        <v>5</v>
      </c>
      <c r="B12" s="71"/>
      <c r="C12" s="86">
        <v>39258</v>
      </c>
      <c r="D12" s="87">
        <v>29.47</v>
      </c>
      <c r="E12" s="87">
        <v>29.77</v>
      </c>
      <c r="F12" s="87">
        <v>29.38</v>
      </c>
      <c r="G12" s="87">
        <v>29.49</v>
      </c>
      <c r="H12" s="88">
        <v>53905800</v>
      </c>
      <c r="I12" s="85">
        <v>29.07</v>
      </c>
    </row>
    <row r="13" spans="1:9" ht="12.75">
      <c r="A13" s="3">
        <f t="shared" si="0"/>
        <v>6</v>
      </c>
      <c r="B13" s="71"/>
      <c r="C13" s="86">
        <v>39259</v>
      </c>
      <c r="D13" s="87">
        <v>29.55</v>
      </c>
      <c r="E13" s="87">
        <v>29.8</v>
      </c>
      <c r="F13" s="87">
        <v>29.5</v>
      </c>
      <c r="G13" s="87">
        <v>29.52</v>
      </c>
      <c r="H13" s="88">
        <v>48340300</v>
      </c>
      <c r="I13" s="85">
        <v>29.1</v>
      </c>
    </row>
    <row r="14" spans="1:9" ht="12.75">
      <c r="A14" s="3">
        <f t="shared" si="0"/>
        <v>7</v>
      </c>
      <c r="B14" s="71"/>
      <c r="C14" s="86">
        <v>39260</v>
      </c>
      <c r="D14" s="87">
        <v>29.36</v>
      </c>
      <c r="E14" s="87">
        <v>29.95</v>
      </c>
      <c r="F14" s="87">
        <v>29.36</v>
      </c>
      <c r="G14" s="87">
        <v>29.87</v>
      </c>
      <c r="H14" s="88">
        <v>53468600</v>
      </c>
      <c r="I14" s="85">
        <v>29.44</v>
      </c>
    </row>
    <row r="15" spans="1:9" ht="12.75">
      <c r="A15" s="3">
        <f t="shared" si="0"/>
        <v>8</v>
      </c>
      <c r="B15" s="71"/>
      <c r="C15" s="86">
        <v>39261</v>
      </c>
      <c r="D15" s="87">
        <v>29.86</v>
      </c>
      <c r="E15" s="87">
        <v>29.97</v>
      </c>
      <c r="F15" s="87">
        <v>29.68</v>
      </c>
      <c r="G15" s="87">
        <v>29.83</v>
      </c>
      <c r="H15" s="88">
        <v>46055200</v>
      </c>
      <c r="I15" s="85">
        <v>29.4</v>
      </c>
    </row>
    <row r="16" spans="1:9" ht="12.75">
      <c r="A16" s="3">
        <f t="shared" si="0"/>
        <v>9</v>
      </c>
      <c r="B16" s="71"/>
      <c r="C16" s="86">
        <v>39262</v>
      </c>
      <c r="D16" s="87">
        <v>29.87</v>
      </c>
      <c r="E16" s="87">
        <v>29.93</v>
      </c>
      <c r="F16" s="87">
        <v>29.04</v>
      </c>
      <c r="G16" s="87">
        <v>29.47</v>
      </c>
      <c r="H16" s="88">
        <v>71193900</v>
      </c>
      <c r="I16" s="85">
        <v>29.05</v>
      </c>
    </row>
    <row r="17" spans="1:9" ht="12.75">
      <c r="A17" s="3">
        <f t="shared" si="0"/>
        <v>10</v>
      </c>
      <c r="B17" s="71"/>
      <c r="C17" s="86">
        <v>39265</v>
      </c>
      <c r="D17" s="87">
        <v>29.67</v>
      </c>
      <c r="E17" s="87">
        <v>29.8</v>
      </c>
      <c r="F17" s="87">
        <v>29.49</v>
      </c>
      <c r="G17" s="87">
        <v>29.74</v>
      </c>
      <c r="H17" s="88">
        <v>47316000</v>
      </c>
      <c r="I17" s="85">
        <v>29.32</v>
      </c>
    </row>
    <row r="18" spans="1:9" ht="12.75">
      <c r="A18" s="3">
        <f t="shared" si="0"/>
        <v>11</v>
      </c>
      <c r="B18" s="71"/>
      <c r="C18" s="86">
        <v>39266</v>
      </c>
      <c r="D18" s="87">
        <v>29.79</v>
      </c>
      <c r="E18" s="87">
        <v>30.22</v>
      </c>
      <c r="F18" s="87">
        <v>29.78</v>
      </c>
      <c r="G18" s="87">
        <v>30.02</v>
      </c>
      <c r="H18" s="88">
        <v>35202600</v>
      </c>
      <c r="I18" s="85">
        <v>29.59</v>
      </c>
    </row>
    <row r="19" spans="1:9" ht="12.75">
      <c r="A19" s="3">
        <f t="shared" si="0"/>
        <v>12</v>
      </c>
      <c r="B19" s="71"/>
      <c r="C19" s="86">
        <v>39268</v>
      </c>
      <c r="D19" s="87">
        <v>30.05</v>
      </c>
      <c r="E19" s="87">
        <v>30.22</v>
      </c>
      <c r="F19" s="87">
        <v>29.83</v>
      </c>
      <c r="G19" s="87">
        <v>29.99</v>
      </c>
      <c r="H19" s="88">
        <v>47838500</v>
      </c>
      <c r="I19" s="85">
        <v>29.56</v>
      </c>
    </row>
    <row r="20" spans="1:9" ht="12.75">
      <c r="A20" s="3">
        <f t="shared" si="0"/>
        <v>13</v>
      </c>
      <c r="B20" s="71"/>
      <c r="C20" s="86">
        <v>39269</v>
      </c>
      <c r="D20" s="87">
        <v>29.91</v>
      </c>
      <c r="E20" s="87">
        <v>30.04</v>
      </c>
      <c r="F20" s="87">
        <v>29.66</v>
      </c>
      <c r="G20" s="87">
        <v>29.97</v>
      </c>
      <c r="H20" s="88">
        <v>57541000</v>
      </c>
      <c r="I20" s="85">
        <v>29.54</v>
      </c>
    </row>
    <row r="21" spans="1:9" ht="12.75">
      <c r="A21" s="3">
        <f t="shared" si="0"/>
        <v>14</v>
      </c>
      <c r="B21" s="71"/>
      <c r="C21" s="86">
        <v>39272</v>
      </c>
      <c r="D21" s="87">
        <v>29.86</v>
      </c>
      <c r="E21" s="87">
        <v>29.95</v>
      </c>
      <c r="F21" s="87">
        <v>29.81</v>
      </c>
      <c r="G21" s="87">
        <v>29.87</v>
      </c>
      <c r="H21" s="88">
        <v>33831400</v>
      </c>
      <c r="I21" s="85">
        <v>29.44</v>
      </c>
    </row>
    <row r="22" spans="1:9" ht="12.75">
      <c r="A22" s="3">
        <f t="shared" si="0"/>
        <v>15</v>
      </c>
      <c r="B22" s="71"/>
      <c r="C22" s="86">
        <v>39273</v>
      </c>
      <c r="D22" s="87">
        <v>29.7</v>
      </c>
      <c r="E22" s="87">
        <v>29.99</v>
      </c>
      <c r="F22" s="87">
        <v>29.18</v>
      </c>
      <c r="G22" s="87">
        <v>29.33</v>
      </c>
      <c r="H22" s="88">
        <v>66013500</v>
      </c>
      <c r="I22" s="85">
        <v>28.91</v>
      </c>
    </row>
    <row r="23" spans="1:9" ht="12.75">
      <c r="A23" s="3">
        <f t="shared" si="0"/>
        <v>16</v>
      </c>
      <c r="B23" s="71"/>
      <c r="C23" s="86">
        <v>39274</v>
      </c>
      <c r="D23" s="87">
        <v>29.24</v>
      </c>
      <c r="E23" s="87">
        <v>29.65</v>
      </c>
      <c r="F23" s="87">
        <v>29.21</v>
      </c>
      <c r="G23" s="87">
        <v>29.49</v>
      </c>
      <c r="H23" s="88">
        <v>48017000</v>
      </c>
      <c r="I23" s="85">
        <v>29.07</v>
      </c>
    </row>
    <row r="24" spans="1:9" ht="12.75">
      <c r="A24" s="3">
        <f t="shared" si="0"/>
        <v>17</v>
      </c>
      <c r="B24" s="71"/>
      <c r="C24" s="86">
        <v>39275</v>
      </c>
      <c r="D24" s="87">
        <v>29.56</v>
      </c>
      <c r="E24" s="87">
        <v>30.11</v>
      </c>
      <c r="F24" s="87">
        <v>29.44</v>
      </c>
      <c r="G24" s="87">
        <v>30.07</v>
      </c>
      <c r="H24" s="88">
        <v>54302400</v>
      </c>
      <c r="I24" s="85">
        <v>29.64</v>
      </c>
    </row>
    <row r="25" spans="1:9" ht="12.75">
      <c r="A25" s="3">
        <f t="shared" si="0"/>
        <v>18</v>
      </c>
      <c r="B25" s="71"/>
      <c r="C25" s="86">
        <v>39276</v>
      </c>
      <c r="D25" s="87">
        <v>29.94</v>
      </c>
      <c r="E25" s="87">
        <v>30.02</v>
      </c>
      <c r="F25" s="87">
        <v>29.66</v>
      </c>
      <c r="G25" s="87">
        <v>29.82</v>
      </c>
      <c r="H25" s="88">
        <v>42173000</v>
      </c>
      <c r="I25" s="85">
        <v>29.4</v>
      </c>
    </row>
    <row r="26" spans="1:9" ht="12.75">
      <c r="A26" s="3">
        <f t="shared" si="0"/>
        <v>19</v>
      </c>
      <c r="B26" s="71"/>
      <c r="C26" s="86">
        <v>39279</v>
      </c>
      <c r="D26" s="87">
        <v>29.76</v>
      </c>
      <c r="E26" s="87">
        <v>30.24</v>
      </c>
      <c r="F26" s="87">
        <v>29.72</v>
      </c>
      <c r="G26" s="87">
        <v>30.03</v>
      </c>
      <c r="H26" s="88">
        <v>48023200</v>
      </c>
      <c r="I26" s="85">
        <v>29.6</v>
      </c>
    </row>
    <row r="27" spans="1:9" ht="12.75">
      <c r="A27" s="3">
        <f t="shared" si="0"/>
        <v>20</v>
      </c>
      <c r="B27" s="71"/>
      <c r="C27" s="86">
        <v>39280</v>
      </c>
      <c r="D27" s="87">
        <v>30.02</v>
      </c>
      <c r="E27" s="87">
        <v>30.88</v>
      </c>
      <c r="F27" s="87">
        <v>30.01</v>
      </c>
      <c r="G27" s="87">
        <v>30.78</v>
      </c>
      <c r="H27" s="88">
        <v>77539600</v>
      </c>
      <c r="I27" s="85">
        <v>30.34</v>
      </c>
    </row>
    <row r="28" spans="1:9" ht="12.75">
      <c r="A28" s="3">
        <f t="shared" si="0"/>
        <v>21</v>
      </c>
      <c r="B28" s="71"/>
      <c r="C28" s="86">
        <v>39281</v>
      </c>
      <c r="D28" s="87">
        <v>30.51</v>
      </c>
      <c r="E28" s="87">
        <v>30.97</v>
      </c>
      <c r="F28" s="87">
        <v>30.5</v>
      </c>
      <c r="G28" s="87">
        <v>30.92</v>
      </c>
      <c r="H28" s="88">
        <v>64414400</v>
      </c>
      <c r="I28" s="85">
        <v>30.48</v>
      </c>
    </row>
    <row r="29" spans="1:9" ht="12.75">
      <c r="A29" s="3">
        <f t="shared" si="0"/>
        <v>22</v>
      </c>
      <c r="B29" s="71"/>
      <c r="C29" s="86">
        <v>39282</v>
      </c>
      <c r="D29" s="87">
        <v>31.05</v>
      </c>
      <c r="E29" s="87">
        <v>31.84</v>
      </c>
      <c r="F29" s="87">
        <v>30.93</v>
      </c>
      <c r="G29" s="87">
        <v>31.51</v>
      </c>
      <c r="H29" s="88">
        <v>121159300</v>
      </c>
      <c r="I29" s="85">
        <v>31.06</v>
      </c>
    </row>
    <row r="30" spans="1:9" ht="12.75">
      <c r="A30" s="3">
        <f t="shared" si="0"/>
        <v>23</v>
      </c>
      <c r="B30" s="71"/>
      <c r="C30" s="86">
        <v>39283</v>
      </c>
      <c r="D30" s="87">
        <v>31.15</v>
      </c>
      <c r="E30" s="87">
        <v>31.2</v>
      </c>
      <c r="F30" s="87">
        <v>30.79</v>
      </c>
      <c r="G30" s="87">
        <v>31.16</v>
      </c>
      <c r="H30" s="88">
        <v>98292600</v>
      </c>
      <c r="I30" s="85">
        <v>30.72</v>
      </c>
    </row>
    <row r="31" spans="1:9" ht="12.75">
      <c r="A31" s="3">
        <f t="shared" si="0"/>
        <v>24</v>
      </c>
      <c r="B31" s="71"/>
      <c r="C31" s="86">
        <v>39286</v>
      </c>
      <c r="D31" s="87">
        <v>31.36</v>
      </c>
      <c r="E31" s="87">
        <v>31.52</v>
      </c>
      <c r="F31" s="87">
        <v>31.12</v>
      </c>
      <c r="G31" s="87">
        <v>31.19</v>
      </c>
      <c r="H31" s="88">
        <v>48910600</v>
      </c>
      <c r="I31" s="85">
        <v>30.75</v>
      </c>
    </row>
    <row r="32" spans="1:9" ht="12.75">
      <c r="A32" s="3">
        <f t="shared" si="0"/>
        <v>25</v>
      </c>
      <c r="C32" s="86">
        <v>39287</v>
      </c>
      <c r="D32" s="87">
        <v>31.01</v>
      </c>
      <c r="E32" s="87">
        <v>31.48</v>
      </c>
      <c r="F32" s="87">
        <v>30.71</v>
      </c>
      <c r="G32" s="87">
        <v>30.8</v>
      </c>
      <c r="H32" s="88">
        <v>59729300</v>
      </c>
      <c r="I32" s="85">
        <v>30.36</v>
      </c>
    </row>
    <row r="33" spans="1:9" ht="12.75">
      <c r="A33" s="3">
        <f t="shared" si="0"/>
        <v>26</v>
      </c>
      <c r="C33" s="86">
        <v>39288</v>
      </c>
      <c r="D33" s="87">
        <v>30.99</v>
      </c>
      <c r="E33" s="87">
        <v>31.3</v>
      </c>
      <c r="F33" s="87">
        <v>30.37</v>
      </c>
      <c r="G33" s="87">
        <v>30.71</v>
      </c>
      <c r="H33" s="88">
        <v>54950100</v>
      </c>
      <c r="I33" s="85">
        <v>30.27</v>
      </c>
    </row>
    <row r="34" spans="1:9" ht="12.75">
      <c r="A34" s="3">
        <f t="shared" si="0"/>
        <v>27</v>
      </c>
      <c r="C34" s="86">
        <v>39289</v>
      </c>
      <c r="D34" s="87">
        <v>30.24</v>
      </c>
      <c r="E34" s="87">
        <v>30.53</v>
      </c>
      <c r="F34" s="87">
        <v>29.51</v>
      </c>
      <c r="G34" s="87">
        <v>29.98</v>
      </c>
      <c r="H34" s="88">
        <v>87025300</v>
      </c>
      <c r="I34" s="85">
        <v>29.55</v>
      </c>
    </row>
    <row r="35" spans="1:9" ht="12.75">
      <c r="A35" s="3">
        <f t="shared" si="0"/>
        <v>28</v>
      </c>
      <c r="C35" s="86">
        <v>39290</v>
      </c>
      <c r="D35" s="87">
        <v>29.93</v>
      </c>
      <c r="E35" s="87">
        <v>30</v>
      </c>
      <c r="F35" s="87">
        <v>29.36</v>
      </c>
      <c r="G35" s="87">
        <v>29.39</v>
      </c>
      <c r="H35" s="88">
        <v>69214600</v>
      </c>
      <c r="I35" s="85">
        <v>28.97</v>
      </c>
    </row>
    <row r="36" spans="1:9" ht="12.75">
      <c r="A36" s="3">
        <f t="shared" si="0"/>
        <v>29</v>
      </c>
      <c r="C36" s="86">
        <v>39293</v>
      </c>
      <c r="D36" s="87">
        <v>29.41</v>
      </c>
      <c r="E36" s="87">
        <v>29.49</v>
      </c>
      <c r="F36" s="87">
        <v>28.95</v>
      </c>
      <c r="G36" s="87">
        <v>29.4</v>
      </c>
      <c r="H36" s="88">
        <v>67499600</v>
      </c>
      <c r="I36" s="85">
        <v>28.98</v>
      </c>
    </row>
    <row r="37" spans="1:9" ht="12.75">
      <c r="A37" s="3">
        <f t="shared" si="0"/>
        <v>30</v>
      </c>
      <c r="C37" s="86">
        <v>39294</v>
      </c>
      <c r="D37" s="87">
        <v>29.71</v>
      </c>
      <c r="E37" s="87">
        <v>29.72</v>
      </c>
      <c r="F37" s="87">
        <v>28.98</v>
      </c>
      <c r="G37" s="87">
        <v>28.99</v>
      </c>
      <c r="H37" s="88">
        <v>66554000</v>
      </c>
      <c r="I37" s="85">
        <v>28.58</v>
      </c>
    </row>
    <row r="38" spans="1:9" ht="12.75">
      <c r="A38" s="3">
        <f t="shared" si="0"/>
        <v>31</v>
      </c>
      <c r="C38" s="86">
        <v>39295</v>
      </c>
      <c r="D38" s="87">
        <v>28.95</v>
      </c>
      <c r="E38" s="87">
        <v>29.55</v>
      </c>
      <c r="F38" s="87">
        <v>28.82</v>
      </c>
      <c r="G38" s="87">
        <v>29.3</v>
      </c>
      <c r="H38" s="88">
        <v>80006300</v>
      </c>
      <c r="I38" s="85">
        <v>28.88</v>
      </c>
    </row>
    <row r="39" spans="1:9" ht="12.75">
      <c r="A39" s="3">
        <f t="shared" si="0"/>
        <v>32</v>
      </c>
      <c r="C39" s="86">
        <v>39296</v>
      </c>
      <c r="D39" s="87">
        <v>29.19</v>
      </c>
      <c r="E39" s="87">
        <v>29.79</v>
      </c>
      <c r="F39" s="87">
        <v>29.02</v>
      </c>
      <c r="G39" s="87">
        <v>29.52</v>
      </c>
      <c r="H39" s="88">
        <v>47938300</v>
      </c>
      <c r="I39" s="85">
        <v>29.1</v>
      </c>
    </row>
    <row r="40" spans="1:9" ht="12.75">
      <c r="A40" s="3">
        <f t="shared" si="0"/>
        <v>33</v>
      </c>
      <c r="C40" s="86">
        <v>39297</v>
      </c>
      <c r="D40" s="87">
        <v>29.45</v>
      </c>
      <c r="E40" s="87">
        <v>29.78</v>
      </c>
      <c r="F40" s="87">
        <v>28.9</v>
      </c>
      <c r="G40" s="87">
        <v>28.96</v>
      </c>
      <c r="H40" s="88">
        <v>61535500</v>
      </c>
      <c r="I40" s="85">
        <v>28.55</v>
      </c>
    </row>
    <row r="41" spans="1:9" ht="12.75">
      <c r="A41" s="3">
        <f t="shared" si="0"/>
        <v>34</v>
      </c>
      <c r="C41" s="86">
        <v>39300</v>
      </c>
      <c r="D41" s="87">
        <v>29.05</v>
      </c>
      <c r="E41" s="87">
        <v>29.54</v>
      </c>
      <c r="F41" s="87">
        <v>28.75</v>
      </c>
      <c r="G41" s="87">
        <v>29.54</v>
      </c>
      <c r="H41" s="88">
        <v>59530500</v>
      </c>
      <c r="I41" s="85">
        <v>29.12</v>
      </c>
    </row>
    <row r="42" spans="1:9" ht="12.75">
      <c r="A42" s="3">
        <f t="shared" si="0"/>
        <v>35</v>
      </c>
      <c r="C42" s="86">
        <v>39301</v>
      </c>
      <c r="D42" s="87">
        <v>29.33</v>
      </c>
      <c r="E42" s="87">
        <v>29.79</v>
      </c>
      <c r="F42" s="87">
        <v>29.05</v>
      </c>
      <c r="G42" s="87">
        <v>29.55</v>
      </c>
      <c r="H42" s="88">
        <v>49163000</v>
      </c>
      <c r="I42" s="85">
        <v>29.13</v>
      </c>
    </row>
    <row r="43" spans="1:9" ht="12.75">
      <c r="A43" s="3">
        <f t="shared" si="0"/>
        <v>36</v>
      </c>
      <c r="C43" s="86">
        <v>39302</v>
      </c>
      <c r="D43" s="87">
        <v>29.72</v>
      </c>
      <c r="E43" s="87">
        <v>30.01</v>
      </c>
      <c r="F43" s="87">
        <v>29.21</v>
      </c>
      <c r="G43" s="87">
        <v>30</v>
      </c>
      <c r="H43" s="88">
        <v>52898600</v>
      </c>
      <c r="I43" s="85">
        <v>29.57</v>
      </c>
    </row>
    <row r="44" spans="1:9" ht="12.75">
      <c r="A44" s="3">
        <f t="shared" si="0"/>
        <v>37</v>
      </c>
      <c r="C44" s="86">
        <v>39303</v>
      </c>
      <c r="D44" s="87">
        <v>29.64</v>
      </c>
      <c r="E44" s="87">
        <v>30.1</v>
      </c>
      <c r="F44" s="87">
        <v>28.92</v>
      </c>
      <c r="G44" s="87">
        <v>29.3</v>
      </c>
      <c r="H44" s="88">
        <v>72964500</v>
      </c>
      <c r="I44" s="85">
        <v>28.88</v>
      </c>
    </row>
    <row r="45" spans="1:9" ht="12.75">
      <c r="A45" s="3">
        <f t="shared" si="0"/>
        <v>38</v>
      </c>
      <c r="C45" s="86">
        <v>39304</v>
      </c>
      <c r="D45" s="87">
        <v>28.9</v>
      </c>
      <c r="E45" s="87">
        <v>29.05</v>
      </c>
      <c r="F45" s="87">
        <v>28.26</v>
      </c>
      <c r="G45" s="87">
        <v>28.71</v>
      </c>
      <c r="H45" s="88">
        <v>76576200</v>
      </c>
      <c r="I45" s="85">
        <v>28.3</v>
      </c>
    </row>
    <row r="46" spans="1:9" ht="12.75">
      <c r="A46" s="3">
        <f t="shared" si="0"/>
        <v>39</v>
      </c>
      <c r="C46" s="86">
        <v>39307</v>
      </c>
      <c r="D46" s="87">
        <v>28.94</v>
      </c>
      <c r="E46" s="87">
        <v>28.99</v>
      </c>
      <c r="F46" s="87">
        <v>28.44</v>
      </c>
      <c r="G46" s="87">
        <v>28.63</v>
      </c>
      <c r="H46" s="88">
        <v>55492300</v>
      </c>
      <c r="I46" s="85">
        <v>28.22</v>
      </c>
    </row>
    <row r="47" spans="1:9" ht="12.75">
      <c r="A47" s="3">
        <f t="shared" si="0"/>
        <v>40</v>
      </c>
      <c r="C47" s="86">
        <v>39308</v>
      </c>
      <c r="D47" s="87">
        <v>28.77</v>
      </c>
      <c r="E47" s="87">
        <v>28.89</v>
      </c>
      <c r="F47" s="87">
        <v>28.2</v>
      </c>
      <c r="G47" s="87">
        <v>28.27</v>
      </c>
      <c r="H47" s="88">
        <v>42944100</v>
      </c>
      <c r="I47" s="85">
        <v>27.96</v>
      </c>
    </row>
    <row r="48" spans="1:9" ht="12.75">
      <c r="A48" s="3">
        <f t="shared" si="0"/>
        <v>41</v>
      </c>
      <c r="C48" s="86">
        <v>39309</v>
      </c>
      <c r="D48" s="87">
        <v>28.24</v>
      </c>
      <c r="E48" s="87">
        <v>28.99</v>
      </c>
      <c r="F48" s="87">
        <v>28.05</v>
      </c>
      <c r="G48" s="87">
        <v>28.1</v>
      </c>
      <c r="H48" s="88">
        <v>48117700</v>
      </c>
      <c r="I48" s="85">
        <v>27.8</v>
      </c>
    </row>
    <row r="49" spans="1:9" ht="12.75">
      <c r="A49" s="3">
        <f t="shared" si="0"/>
        <v>42</v>
      </c>
      <c r="C49" s="86">
        <v>39310</v>
      </c>
      <c r="D49" s="87">
        <v>27.88</v>
      </c>
      <c r="E49" s="87">
        <v>28.35</v>
      </c>
      <c r="F49" s="87">
        <v>27.51</v>
      </c>
      <c r="G49" s="87">
        <v>27.81</v>
      </c>
      <c r="H49" s="88">
        <v>81447400</v>
      </c>
      <c r="I49" s="85">
        <v>27.51</v>
      </c>
    </row>
    <row r="50" spans="1:9" ht="12.75">
      <c r="A50" s="3">
        <f t="shared" si="0"/>
        <v>43</v>
      </c>
      <c r="C50" s="86">
        <v>39311</v>
      </c>
      <c r="D50" s="87">
        <v>28.09</v>
      </c>
      <c r="E50" s="87">
        <v>28.25</v>
      </c>
      <c r="F50" s="87">
        <v>27.82</v>
      </c>
      <c r="G50" s="87">
        <v>28.25</v>
      </c>
      <c r="H50" s="88">
        <v>76747700</v>
      </c>
      <c r="I50" s="85">
        <v>27.95</v>
      </c>
    </row>
    <row r="51" spans="1:9" ht="12.75">
      <c r="A51" s="3">
        <f t="shared" si="0"/>
        <v>44</v>
      </c>
      <c r="C51" s="86">
        <v>39314</v>
      </c>
      <c r="D51" s="87">
        <v>28.18</v>
      </c>
      <c r="E51" s="87">
        <v>28.49</v>
      </c>
      <c r="F51" s="87">
        <v>28.08</v>
      </c>
      <c r="G51" s="87">
        <v>28.26</v>
      </c>
      <c r="H51" s="88">
        <v>49952000</v>
      </c>
      <c r="I51" s="85">
        <v>27.95</v>
      </c>
    </row>
    <row r="52" spans="1:9" ht="12.75">
      <c r="A52" s="3">
        <f t="shared" si="0"/>
        <v>45</v>
      </c>
      <c r="C52" s="86">
        <v>39315</v>
      </c>
      <c r="D52" s="87">
        <v>28.1</v>
      </c>
      <c r="E52" s="87">
        <v>28.32</v>
      </c>
      <c r="F52" s="87">
        <v>27.87</v>
      </c>
      <c r="G52" s="87">
        <v>28.07</v>
      </c>
      <c r="H52" s="88">
        <v>50786200</v>
      </c>
      <c r="I52" s="85">
        <v>27.77</v>
      </c>
    </row>
    <row r="53" spans="1:9" ht="12.75">
      <c r="A53" s="3">
        <f t="shared" si="0"/>
        <v>46</v>
      </c>
      <c r="C53" s="86">
        <v>39316</v>
      </c>
      <c r="D53" s="87">
        <v>28.27</v>
      </c>
      <c r="E53" s="87">
        <v>28.32</v>
      </c>
      <c r="F53" s="87">
        <v>28.01</v>
      </c>
      <c r="G53" s="87">
        <v>28.22</v>
      </c>
      <c r="H53" s="88">
        <v>44763500</v>
      </c>
      <c r="I53" s="85">
        <v>27.92</v>
      </c>
    </row>
    <row r="54" spans="1:9" ht="12.75">
      <c r="A54" s="3">
        <f t="shared" si="0"/>
        <v>47</v>
      </c>
      <c r="C54" s="86">
        <v>39317</v>
      </c>
      <c r="D54" s="87">
        <v>28.28</v>
      </c>
      <c r="E54" s="87">
        <v>28.33</v>
      </c>
      <c r="F54" s="87">
        <v>28.1</v>
      </c>
      <c r="G54" s="87">
        <v>28.3</v>
      </c>
      <c r="H54" s="88">
        <v>33886600</v>
      </c>
      <c r="I54" s="85">
        <v>27.99</v>
      </c>
    </row>
    <row r="55" spans="1:9" ht="12.75">
      <c r="A55" s="3">
        <f t="shared" si="0"/>
        <v>48</v>
      </c>
      <c r="C55" s="86">
        <v>39318</v>
      </c>
      <c r="D55" s="87">
        <v>28.21</v>
      </c>
      <c r="E55" s="87">
        <v>28.84</v>
      </c>
      <c r="F55" s="87">
        <v>28.07</v>
      </c>
      <c r="G55" s="87">
        <v>28.81</v>
      </c>
      <c r="H55" s="88">
        <v>45158900</v>
      </c>
      <c r="I55" s="85">
        <v>28.5</v>
      </c>
    </row>
    <row r="56" spans="1:9" ht="12.75">
      <c r="A56" s="3">
        <f t="shared" si="0"/>
        <v>49</v>
      </c>
      <c r="C56" s="86">
        <v>39321</v>
      </c>
      <c r="D56" s="87">
        <v>28.61</v>
      </c>
      <c r="E56" s="87">
        <v>28.77</v>
      </c>
      <c r="F56" s="87">
        <v>28.4</v>
      </c>
      <c r="G56" s="87">
        <v>28.49</v>
      </c>
      <c r="H56" s="88">
        <v>32789500</v>
      </c>
      <c r="I56" s="85">
        <v>28.18</v>
      </c>
    </row>
    <row r="57" spans="1:9" ht="12.75">
      <c r="A57" s="3">
        <f t="shared" si="0"/>
        <v>50</v>
      </c>
      <c r="C57" s="86">
        <v>39322</v>
      </c>
      <c r="D57" s="87">
        <v>28.3</v>
      </c>
      <c r="E57" s="87">
        <v>28.49</v>
      </c>
      <c r="F57" s="87">
        <v>27.91</v>
      </c>
      <c r="G57" s="87">
        <v>27.93</v>
      </c>
      <c r="H57" s="88">
        <v>43924400</v>
      </c>
      <c r="I57" s="85">
        <v>27.63</v>
      </c>
    </row>
    <row r="58" spans="1:9" ht="12.75">
      <c r="A58" s="3">
        <f t="shared" si="0"/>
        <v>51</v>
      </c>
      <c r="C58" s="86">
        <v>39323</v>
      </c>
      <c r="D58" s="87">
        <v>28.13</v>
      </c>
      <c r="E58" s="87">
        <v>28.61</v>
      </c>
      <c r="F58" s="87">
        <v>27.82</v>
      </c>
      <c r="G58" s="87">
        <v>28.59</v>
      </c>
      <c r="H58" s="88">
        <v>45753700</v>
      </c>
      <c r="I58" s="85">
        <v>28.28</v>
      </c>
    </row>
    <row r="59" spans="1:9" ht="12.75">
      <c r="A59" s="3">
        <f t="shared" si="0"/>
        <v>52</v>
      </c>
      <c r="C59" s="86">
        <v>39324</v>
      </c>
      <c r="D59" s="87">
        <v>28.42</v>
      </c>
      <c r="E59" s="87">
        <v>28.93</v>
      </c>
      <c r="F59" s="87">
        <v>28.32</v>
      </c>
      <c r="G59" s="87">
        <v>28.45</v>
      </c>
      <c r="H59" s="88">
        <v>33690700</v>
      </c>
      <c r="I59" s="85">
        <v>28.14</v>
      </c>
    </row>
    <row r="60" spans="1:9" ht="12.75">
      <c r="A60" s="3">
        <f t="shared" si="0"/>
        <v>53</v>
      </c>
      <c r="C60" s="86">
        <v>39325</v>
      </c>
      <c r="D60" s="87">
        <v>28.7</v>
      </c>
      <c r="E60" s="87">
        <v>28.92</v>
      </c>
      <c r="F60" s="87">
        <v>28.36</v>
      </c>
      <c r="G60" s="87">
        <v>28.73</v>
      </c>
      <c r="H60" s="88">
        <v>42511900</v>
      </c>
      <c r="I60" s="85">
        <v>28.42</v>
      </c>
    </row>
    <row r="61" spans="1:9" ht="12.75">
      <c r="A61" s="3">
        <f t="shared" si="0"/>
        <v>54</v>
      </c>
      <c r="C61" s="86">
        <v>39329</v>
      </c>
      <c r="D61" s="87">
        <v>28.5</v>
      </c>
      <c r="E61" s="87">
        <v>29.1</v>
      </c>
      <c r="F61" s="87">
        <v>28.48</v>
      </c>
      <c r="G61" s="87">
        <v>28.81</v>
      </c>
      <c r="H61" s="88">
        <v>45689600</v>
      </c>
      <c r="I61" s="85">
        <v>28.5</v>
      </c>
    </row>
    <row r="62" spans="1:9" ht="12.75">
      <c r="A62" s="3">
        <f t="shared" si="0"/>
        <v>55</v>
      </c>
      <c r="C62" s="86">
        <v>39330</v>
      </c>
      <c r="D62" s="87">
        <v>28.65</v>
      </c>
      <c r="E62" s="87">
        <v>28.73</v>
      </c>
      <c r="F62" s="87">
        <v>28.42</v>
      </c>
      <c r="G62" s="87">
        <v>28.48</v>
      </c>
      <c r="H62" s="88">
        <v>47669800</v>
      </c>
      <c r="I62" s="85">
        <v>28.17</v>
      </c>
    </row>
    <row r="63" spans="1:9" ht="12.75">
      <c r="A63" s="3">
        <f t="shared" si="0"/>
        <v>56</v>
      </c>
      <c r="C63" s="86">
        <v>39331</v>
      </c>
      <c r="D63" s="87">
        <v>28.56</v>
      </c>
      <c r="E63" s="87">
        <v>29.01</v>
      </c>
      <c r="F63" s="87">
        <v>28.55</v>
      </c>
      <c r="G63" s="87">
        <v>28.91</v>
      </c>
      <c r="H63" s="88">
        <v>45430800</v>
      </c>
      <c r="I63" s="85">
        <v>28.6</v>
      </c>
    </row>
    <row r="64" spans="1:9" ht="12.75">
      <c r="A64" s="3">
        <f t="shared" si="0"/>
        <v>57</v>
      </c>
      <c r="C64" s="86">
        <v>39332</v>
      </c>
      <c r="D64" s="87">
        <v>28.62</v>
      </c>
      <c r="E64" s="87">
        <v>28.83</v>
      </c>
      <c r="F64" s="87">
        <v>28.32</v>
      </c>
      <c r="G64" s="87">
        <v>28.44</v>
      </c>
      <c r="H64" s="88">
        <v>52160900</v>
      </c>
      <c r="I64" s="85">
        <v>28.13</v>
      </c>
    </row>
    <row r="65" spans="1:9" ht="12.75">
      <c r="A65" s="3">
        <f t="shared" si="0"/>
        <v>58</v>
      </c>
      <c r="C65" s="86">
        <v>39335</v>
      </c>
      <c r="D65" s="87">
        <v>28.67</v>
      </c>
      <c r="E65" s="87">
        <v>28.75</v>
      </c>
      <c r="F65" s="87">
        <v>28.41</v>
      </c>
      <c r="G65" s="87">
        <v>28.48</v>
      </c>
      <c r="H65" s="88">
        <v>37247600</v>
      </c>
      <c r="I65" s="85">
        <v>28.17</v>
      </c>
    </row>
    <row r="66" spans="1:9" ht="12.75">
      <c r="A66" s="3">
        <f t="shared" si="0"/>
        <v>59</v>
      </c>
      <c r="C66" s="86">
        <v>39336</v>
      </c>
      <c r="D66" s="87">
        <v>28.63</v>
      </c>
      <c r="E66" s="87">
        <v>28.95</v>
      </c>
      <c r="F66" s="87">
        <v>28.58</v>
      </c>
      <c r="G66" s="87">
        <v>28.93</v>
      </c>
      <c r="H66" s="88">
        <v>34380800</v>
      </c>
      <c r="I66" s="85">
        <v>28.62</v>
      </c>
    </row>
    <row r="67" spans="1:9" ht="12.75">
      <c r="A67" s="3">
        <f t="shared" si="0"/>
        <v>60</v>
      </c>
      <c r="C67" s="86">
        <v>39337</v>
      </c>
      <c r="D67" s="87">
        <v>28.81</v>
      </c>
      <c r="E67" s="87">
        <v>29.17</v>
      </c>
      <c r="F67" s="87">
        <v>28.8</v>
      </c>
      <c r="G67" s="87">
        <v>28.93</v>
      </c>
      <c r="H67" s="88">
        <v>42364700</v>
      </c>
      <c r="I67" s="85">
        <v>28.62</v>
      </c>
    </row>
    <row r="68" spans="1:9" ht="12.75">
      <c r="A68" s="3">
        <f t="shared" si="0"/>
        <v>61</v>
      </c>
      <c r="C68" s="86">
        <v>39338</v>
      </c>
      <c r="D68" s="87">
        <v>29.12</v>
      </c>
      <c r="E68" s="87">
        <v>29.26</v>
      </c>
      <c r="F68" s="87">
        <v>28.96</v>
      </c>
      <c r="G68" s="87">
        <v>29.16</v>
      </c>
      <c r="H68" s="88">
        <v>35288600</v>
      </c>
      <c r="I68" s="85">
        <v>28.85</v>
      </c>
    </row>
    <row r="69" spans="1:9" ht="12.75">
      <c r="A69" s="3">
        <f t="shared" si="0"/>
        <v>62</v>
      </c>
      <c r="C69" s="86">
        <v>39339</v>
      </c>
      <c r="D69" s="87">
        <v>28.98</v>
      </c>
      <c r="E69" s="87">
        <v>29.11</v>
      </c>
      <c r="F69" s="87">
        <v>28.88</v>
      </c>
      <c r="G69" s="87">
        <v>29.04</v>
      </c>
      <c r="H69" s="88">
        <v>33496600</v>
      </c>
      <c r="I69" s="85">
        <v>28.73</v>
      </c>
    </row>
    <row r="70" spans="1:9" ht="12.75">
      <c r="A70" s="3">
        <f t="shared" si="0"/>
        <v>63</v>
      </c>
      <c r="C70" s="86">
        <v>39342</v>
      </c>
      <c r="D70" s="87">
        <v>28.79</v>
      </c>
      <c r="E70" s="87">
        <v>28.88</v>
      </c>
      <c r="F70" s="87">
        <v>28.62</v>
      </c>
      <c r="G70" s="87">
        <v>28.73</v>
      </c>
      <c r="H70" s="88">
        <v>39536500</v>
      </c>
      <c r="I70" s="85">
        <v>28.42</v>
      </c>
    </row>
    <row r="71" spans="1:9" ht="12.75">
      <c r="A71" s="3">
        <f t="shared" si="0"/>
        <v>64</v>
      </c>
      <c r="C71" s="86">
        <v>39343</v>
      </c>
      <c r="D71" s="87">
        <v>28.7</v>
      </c>
      <c r="E71" s="87">
        <v>28.97</v>
      </c>
      <c r="F71" s="87">
        <v>28.27</v>
      </c>
      <c r="G71" s="87">
        <v>28.93</v>
      </c>
      <c r="H71" s="88">
        <v>77462400</v>
      </c>
      <c r="I71" s="85">
        <v>28.62</v>
      </c>
    </row>
    <row r="72" spans="1:9" ht="12.75">
      <c r="A72" s="3">
        <f t="shared" si="0"/>
        <v>65</v>
      </c>
      <c r="C72" s="86">
        <v>39344</v>
      </c>
      <c r="D72" s="87">
        <v>28.87</v>
      </c>
      <c r="E72" s="87">
        <v>28.91</v>
      </c>
      <c r="F72" s="87">
        <v>28.3</v>
      </c>
      <c r="G72" s="87">
        <v>28.67</v>
      </c>
      <c r="H72" s="88">
        <v>94242200</v>
      </c>
      <c r="I72" s="85">
        <v>28.36</v>
      </c>
    </row>
    <row r="73" spans="1:9" ht="12.75">
      <c r="A73" s="3">
        <f t="shared" si="0"/>
        <v>66</v>
      </c>
      <c r="C73" s="86">
        <v>39345</v>
      </c>
      <c r="D73" s="87">
        <v>28.48</v>
      </c>
      <c r="E73" s="87">
        <v>28.58</v>
      </c>
      <c r="F73" s="87">
        <v>28.34</v>
      </c>
      <c r="G73" s="87">
        <v>28.42</v>
      </c>
      <c r="H73" s="88">
        <v>67168900</v>
      </c>
      <c r="I73" s="85">
        <v>28.11</v>
      </c>
    </row>
    <row r="74" spans="1:9" ht="12.75">
      <c r="A74" s="3">
        <f aca="true" t="shared" si="1" ref="A74:A137">1+A73</f>
        <v>67</v>
      </c>
      <c r="C74" s="86">
        <v>39346</v>
      </c>
      <c r="D74" s="87">
        <v>28.69</v>
      </c>
      <c r="E74" s="87">
        <v>28.81</v>
      </c>
      <c r="F74" s="87">
        <v>28.44</v>
      </c>
      <c r="G74" s="87">
        <v>28.65</v>
      </c>
      <c r="H74" s="88">
        <v>135636100</v>
      </c>
      <c r="I74" s="85">
        <v>28.34</v>
      </c>
    </row>
    <row r="75" spans="1:9" ht="12.75">
      <c r="A75" s="3">
        <f t="shared" si="1"/>
        <v>68</v>
      </c>
      <c r="C75" s="86">
        <v>39349</v>
      </c>
      <c r="D75" s="87">
        <v>28.81</v>
      </c>
      <c r="E75" s="87">
        <v>29.61</v>
      </c>
      <c r="F75" s="87">
        <v>28.8</v>
      </c>
      <c r="G75" s="87">
        <v>29.08</v>
      </c>
      <c r="H75" s="88">
        <v>104459800</v>
      </c>
      <c r="I75" s="85">
        <v>28.77</v>
      </c>
    </row>
    <row r="76" spans="1:9" ht="12.75">
      <c r="A76" s="3">
        <f t="shared" si="1"/>
        <v>69</v>
      </c>
      <c r="C76" s="86">
        <v>39350</v>
      </c>
      <c r="D76" s="87">
        <v>29.14</v>
      </c>
      <c r="E76" s="87">
        <v>29.56</v>
      </c>
      <c r="F76" s="87">
        <v>29.11</v>
      </c>
      <c r="G76" s="87">
        <v>29.56</v>
      </c>
      <c r="H76" s="88">
        <v>75621000</v>
      </c>
      <c r="I76" s="85">
        <v>29.24</v>
      </c>
    </row>
    <row r="77" spans="1:9" ht="12.75">
      <c r="A77" s="3">
        <f t="shared" si="1"/>
        <v>70</v>
      </c>
      <c r="C77" s="86">
        <v>39351</v>
      </c>
      <c r="D77" s="87">
        <v>29.68</v>
      </c>
      <c r="E77" s="87">
        <v>29.85</v>
      </c>
      <c r="F77" s="87">
        <v>29.48</v>
      </c>
      <c r="G77" s="87">
        <v>29.5</v>
      </c>
      <c r="H77" s="88">
        <v>60337000</v>
      </c>
      <c r="I77" s="85">
        <v>29.18</v>
      </c>
    </row>
    <row r="78" spans="1:9" ht="12.75">
      <c r="A78" s="3">
        <f t="shared" si="1"/>
        <v>71</v>
      </c>
      <c r="C78" s="86">
        <v>39352</v>
      </c>
      <c r="D78" s="87">
        <v>29.7</v>
      </c>
      <c r="E78" s="87">
        <v>29.72</v>
      </c>
      <c r="F78" s="87">
        <v>29.44</v>
      </c>
      <c r="G78" s="87">
        <v>29.49</v>
      </c>
      <c r="H78" s="88">
        <v>43407100</v>
      </c>
      <c r="I78" s="85">
        <v>29.17</v>
      </c>
    </row>
    <row r="79" spans="1:9" ht="12.75">
      <c r="A79" s="3">
        <f t="shared" si="1"/>
        <v>72</v>
      </c>
      <c r="C79" s="86">
        <v>39353</v>
      </c>
      <c r="D79" s="87">
        <v>29.49</v>
      </c>
      <c r="E79" s="87">
        <v>29.69</v>
      </c>
      <c r="F79" s="87">
        <v>29.23</v>
      </c>
      <c r="G79" s="87">
        <v>29.46</v>
      </c>
      <c r="H79" s="88">
        <v>45819100</v>
      </c>
      <c r="I79" s="85">
        <v>29.14</v>
      </c>
    </row>
    <row r="80" spans="1:9" ht="12.75">
      <c r="A80" s="3">
        <f t="shared" si="1"/>
        <v>73</v>
      </c>
      <c r="C80" s="86">
        <v>39356</v>
      </c>
      <c r="D80" s="87">
        <v>29.46</v>
      </c>
      <c r="E80" s="87">
        <v>29.79</v>
      </c>
      <c r="F80" s="87">
        <v>29.41</v>
      </c>
      <c r="G80" s="87">
        <v>29.77</v>
      </c>
      <c r="H80" s="88">
        <v>43875100</v>
      </c>
      <c r="I80" s="85">
        <v>29.45</v>
      </c>
    </row>
    <row r="81" spans="1:9" ht="12.75">
      <c r="A81" s="3">
        <f t="shared" si="1"/>
        <v>74</v>
      </c>
      <c r="C81" s="86">
        <v>39357</v>
      </c>
      <c r="D81" s="87">
        <v>29.7</v>
      </c>
      <c r="E81" s="87">
        <v>29.85</v>
      </c>
      <c r="F81" s="87">
        <v>29.57</v>
      </c>
      <c r="G81" s="87">
        <v>29.7</v>
      </c>
      <c r="H81" s="88">
        <v>33700900</v>
      </c>
      <c r="I81" s="85">
        <v>29.38</v>
      </c>
    </row>
    <row r="82" spans="1:9" ht="12.75">
      <c r="A82" s="3">
        <f t="shared" si="1"/>
        <v>75</v>
      </c>
      <c r="C82" s="86">
        <v>39358</v>
      </c>
      <c r="D82" s="87">
        <v>29.71</v>
      </c>
      <c r="E82" s="87">
        <v>29.85</v>
      </c>
      <c r="F82" s="87">
        <v>29.29</v>
      </c>
      <c r="G82" s="87">
        <v>29.45</v>
      </c>
      <c r="H82" s="88">
        <v>37633900</v>
      </c>
      <c r="I82" s="85">
        <v>29.13</v>
      </c>
    </row>
    <row r="83" spans="1:9" ht="12.75">
      <c r="A83" s="3">
        <f t="shared" si="1"/>
        <v>76</v>
      </c>
      <c r="C83" s="86">
        <v>39359</v>
      </c>
      <c r="D83" s="87">
        <v>29.56</v>
      </c>
      <c r="E83" s="87">
        <v>29.77</v>
      </c>
      <c r="F83" s="87">
        <v>29.44</v>
      </c>
      <c r="G83" s="87">
        <v>29.71</v>
      </c>
      <c r="H83" s="88">
        <v>37868000</v>
      </c>
      <c r="I83" s="85">
        <v>29.39</v>
      </c>
    </row>
    <row r="84" spans="1:9" ht="12.75">
      <c r="A84" s="3">
        <f t="shared" si="1"/>
        <v>77</v>
      </c>
      <c r="C84" s="86">
        <v>39360</v>
      </c>
      <c r="D84" s="87">
        <v>29.89</v>
      </c>
      <c r="E84" s="87">
        <v>29.99</v>
      </c>
      <c r="F84" s="87">
        <v>29.73</v>
      </c>
      <c r="G84" s="87">
        <v>29.84</v>
      </c>
      <c r="H84" s="88">
        <v>45012300</v>
      </c>
      <c r="I84" s="85">
        <v>29.52</v>
      </c>
    </row>
    <row r="85" spans="1:9" ht="12.75">
      <c r="A85" s="3">
        <f t="shared" si="1"/>
        <v>78</v>
      </c>
      <c r="C85" s="86">
        <v>39363</v>
      </c>
      <c r="D85" s="87">
        <v>29.66</v>
      </c>
      <c r="E85" s="87">
        <v>29.85</v>
      </c>
      <c r="F85" s="87">
        <v>29.6</v>
      </c>
      <c r="G85" s="87">
        <v>29.84</v>
      </c>
      <c r="H85" s="88">
        <v>30265400</v>
      </c>
      <c r="I85" s="85">
        <v>29.52</v>
      </c>
    </row>
    <row r="86" spans="1:9" ht="12.75">
      <c r="A86" s="3">
        <f t="shared" si="1"/>
        <v>79</v>
      </c>
      <c r="C86" s="86">
        <v>39364</v>
      </c>
      <c r="D86" s="87">
        <v>30.03</v>
      </c>
      <c r="E86" s="87">
        <v>30.39</v>
      </c>
      <c r="F86" s="87">
        <v>30</v>
      </c>
      <c r="G86" s="87">
        <v>30.1</v>
      </c>
      <c r="H86" s="88">
        <v>63603100</v>
      </c>
      <c r="I86" s="85">
        <v>29.78</v>
      </c>
    </row>
    <row r="87" spans="1:9" ht="12.75">
      <c r="A87" s="3">
        <f t="shared" si="1"/>
        <v>80</v>
      </c>
      <c r="C87" s="86">
        <v>39365</v>
      </c>
      <c r="D87" s="87">
        <v>30.04</v>
      </c>
      <c r="E87" s="87">
        <v>30.37</v>
      </c>
      <c r="F87" s="87">
        <v>30.03</v>
      </c>
      <c r="G87" s="87">
        <v>30.23</v>
      </c>
      <c r="H87" s="88">
        <v>32251500</v>
      </c>
      <c r="I87" s="85">
        <v>29.9</v>
      </c>
    </row>
    <row r="88" spans="1:9" ht="12.75">
      <c r="A88" s="3">
        <f t="shared" si="1"/>
        <v>81</v>
      </c>
      <c r="C88" s="86">
        <v>39366</v>
      </c>
      <c r="D88" s="87">
        <v>30.3</v>
      </c>
      <c r="E88" s="87">
        <v>30.63</v>
      </c>
      <c r="F88" s="87">
        <v>29.79</v>
      </c>
      <c r="G88" s="87">
        <v>29.91</v>
      </c>
      <c r="H88" s="88">
        <v>50788400</v>
      </c>
      <c r="I88" s="85">
        <v>29.59</v>
      </c>
    </row>
    <row r="89" spans="1:9" ht="12.75">
      <c r="A89" s="3">
        <f t="shared" si="1"/>
        <v>82</v>
      </c>
      <c r="C89" s="86">
        <v>39367</v>
      </c>
      <c r="D89" s="87">
        <v>30.03</v>
      </c>
      <c r="E89" s="87">
        <v>30.4</v>
      </c>
      <c r="F89" s="87">
        <v>29.95</v>
      </c>
      <c r="G89" s="87">
        <v>30.17</v>
      </c>
      <c r="H89" s="88">
        <v>31121100</v>
      </c>
      <c r="I89" s="85">
        <v>29.84</v>
      </c>
    </row>
    <row r="90" spans="1:9" ht="12.75">
      <c r="A90" s="3">
        <f t="shared" si="1"/>
        <v>83</v>
      </c>
      <c r="C90" s="86">
        <v>39370</v>
      </c>
      <c r="D90" s="87">
        <v>30.1</v>
      </c>
      <c r="E90" s="87">
        <v>30.33</v>
      </c>
      <c r="F90" s="87">
        <v>30</v>
      </c>
      <c r="G90" s="87">
        <v>30.04</v>
      </c>
      <c r="H90" s="88">
        <v>47150500</v>
      </c>
      <c r="I90" s="85">
        <v>29.72</v>
      </c>
    </row>
    <row r="91" spans="1:9" ht="12.75">
      <c r="A91" s="3">
        <f t="shared" si="1"/>
        <v>84</v>
      </c>
      <c r="C91" s="86">
        <v>39371</v>
      </c>
      <c r="D91" s="87">
        <v>30.24</v>
      </c>
      <c r="E91" s="87">
        <v>30.58</v>
      </c>
      <c r="F91" s="87">
        <v>30.23</v>
      </c>
      <c r="G91" s="87">
        <v>30.32</v>
      </c>
      <c r="H91" s="88">
        <v>56286200</v>
      </c>
      <c r="I91" s="85">
        <v>29.99</v>
      </c>
    </row>
    <row r="92" spans="1:9" ht="12.75">
      <c r="A92" s="3">
        <f t="shared" si="1"/>
        <v>85</v>
      </c>
      <c r="C92" s="86">
        <v>39372</v>
      </c>
      <c r="D92" s="87">
        <v>30.75</v>
      </c>
      <c r="E92" s="87">
        <v>31.23</v>
      </c>
      <c r="F92" s="87">
        <v>30.65</v>
      </c>
      <c r="G92" s="87">
        <v>31.08</v>
      </c>
      <c r="H92" s="88">
        <v>86092400</v>
      </c>
      <c r="I92" s="85">
        <v>30.74</v>
      </c>
    </row>
    <row r="93" spans="1:9" ht="12.75">
      <c r="A93" s="3">
        <f t="shared" si="1"/>
        <v>86</v>
      </c>
      <c r="C93" s="86">
        <v>39373</v>
      </c>
      <c r="D93" s="87">
        <v>31.22</v>
      </c>
      <c r="E93" s="87">
        <v>31.23</v>
      </c>
      <c r="F93" s="87">
        <v>30.63</v>
      </c>
      <c r="G93" s="87">
        <v>31.16</v>
      </c>
      <c r="H93" s="88">
        <v>49208600</v>
      </c>
      <c r="I93" s="85">
        <v>30.82</v>
      </c>
    </row>
    <row r="94" spans="1:9" ht="12.75">
      <c r="A94" s="3">
        <f t="shared" si="1"/>
        <v>87</v>
      </c>
      <c r="C94" s="86">
        <v>39374</v>
      </c>
      <c r="D94" s="87">
        <v>31.09</v>
      </c>
      <c r="E94" s="87">
        <v>31.09</v>
      </c>
      <c r="F94" s="87">
        <v>30.11</v>
      </c>
      <c r="G94" s="87">
        <v>30.17</v>
      </c>
      <c r="H94" s="88">
        <v>75200200</v>
      </c>
      <c r="I94" s="85">
        <v>29.84</v>
      </c>
    </row>
    <row r="95" spans="1:9" ht="12.75">
      <c r="A95" s="3">
        <f t="shared" si="1"/>
        <v>88</v>
      </c>
      <c r="C95" s="86">
        <v>39377</v>
      </c>
      <c r="D95" s="87">
        <v>30.12</v>
      </c>
      <c r="E95" s="87">
        <v>30.7</v>
      </c>
      <c r="F95" s="87">
        <v>30.12</v>
      </c>
      <c r="G95" s="87">
        <v>30.51</v>
      </c>
      <c r="H95" s="88">
        <v>58785100</v>
      </c>
      <c r="I95" s="85">
        <v>30.18</v>
      </c>
    </row>
    <row r="96" spans="1:9" ht="12.75">
      <c r="A96" s="3">
        <f t="shared" si="1"/>
        <v>89</v>
      </c>
      <c r="C96" s="86">
        <v>39378</v>
      </c>
      <c r="D96" s="87">
        <v>30.71</v>
      </c>
      <c r="E96" s="87">
        <v>31.12</v>
      </c>
      <c r="F96" s="87">
        <v>30.71</v>
      </c>
      <c r="G96" s="87">
        <v>30.9</v>
      </c>
      <c r="H96" s="88">
        <v>49956200</v>
      </c>
      <c r="I96" s="85">
        <v>30.57</v>
      </c>
    </row>
    <row r="97" spans="1:9" ht="12.75">
      <c r="A97" s="3">
        <f t="shared" si="1"/>
        <v>90</v>
      </c>
      <c r="C97" s="86">
        <v>39379</v>
      </c>
      <c r="D97" s="87">
        <v>30.85</v>
      </c>
      <c r="E97" s="87">
        <v>31.3</v>
      </c>
      <c r="F97" s="87">
        <v>30.5</v>
      </c>
      <c r="G97" s="87">
        <v>31.25</v>
      </c>
      <c r="H97" s="88">
        <v>77979200</v>
      </c>
      <c r="I97" s="85">
        <v>30.91</v>
      </c>
    </row>
    <row r="98" spans="1:9" ht="12.75">
      <c r="A98" s="3">
        <f t="shared" si="1"/>
        <v>91</v>
      </c>
      <c r="C98" s="86">
        <v>39380</v>
      </c>
      <c r="D98" s="87">
        <v>31.57</v>
      </c>
      <c r="E98" s="87">
        <v>32.22</v>
      </c>
      <c r="F98" s="87">
        <v>31.49</v>
      </c>
      <c r="G98" s="87">
        <v>31.99</v>
      </c>
      <c r="H98" s="88">
        <v>169588700</v>
      </c>
      <c r="I98" s="85">
        <v>31.64</v>
      </c>
    </row>
    <row r="99" spans="1:9" ht="12.75">
      <c r="A99" s="3">
        <f t="shared" si="1"/>
        <v>92</v>
      </c>
      <c r="C99" s="86">
        <v>39381</v>
      </c>
      <c r="D99" s="87">
        <v>36.01</v>
      </c>
      <c r="E99" s="87">
        <v>36.03</v>
      </c>
      <c r="F99" s="87">
        <v>34.56</v>
      </c>
      <c r="G99" s="87">
        <v>35.03</v>
      </c>
      <c r="H99" s="88">
        <v>287270900</v>
      </c>
      <c r="I99" s="85">
        <v>34.65</v>
      </c>
    </row>
    <row r="100" spans="1:9" ht="12.75">
      <c r="A100" s="3">
        <f t="shared" si="1"/>
        <v>93</v>
      </c>
      <c r="C100" s="86">
        <v>39384</v>
      </c>
      <c r="D100" s="87">
        <v>34.85</v>
      </c>
      <c r="E100" s="87">
        <v>35.29</v>
      </c>
      <c r="F100" s="87">
        <v>34.45</v>
      </c>
      <c r="G100" s="87">
        <v>34.57</v>
      </c>
      <c r="H100" s="88">
        <v>114655600</v>
      </c>
      <c r="I100" s="85">
        <v>34.2</v>
      </c>
    </row>
    <row r="101" spans="1:9" ht="12.75">
      <c r="A101" s="3">
        <f t="shared" si="1"/>
        <v>94</v>
      </c>
      <c r="C101" s="86">
        <v>39385</v>
      </c>
      <c r="D101" s="87">
        <v>34.37</v>
      </c>
      <c r="E101" s="87">
        <v>35.59</v>
      </c>
      <c r="F101" s="87">
        <v>34.35</v>
      </c>
      <c r="G101" s="87">
        <v>35.57</v>
      </c>
      <c r="H101" s="88">
        <v>107297300</v>
      </c>
      <c r="I101" s="85">
        <v>35.19</v>
      </c>
    </row>
    <row r="102" spans="1:9" ht="12.75">
      <c r="A102" s="3">
        <f t="shared" si="1"/>
        <v>95</v>
      </c>
      <c r="C102" s="86">
        <v>39386</v>
      </c>
      <c r="D102" s="87">
        <v>35.52</v>
      </c>
      <c r="E102" s="87">
        <v>37</v>
      </c>
      <c r="F102" s="87">
        <v>35.51</v>
      </c>
      <c r="G102" s="87">
        <v>36.81</v>
      </c>
      <c r="H102" s="88">
        <v>185635800</v>
      </c>
      <c r="I102" s="85">
        <v>36.41</v>
      </c>
    </row>
    <row r="103" spans="1:9" ht="12.75">
      <c r="A103" s="3">
        <f t="shared" si="1"/>
        <v>96</v>
      </c>
      <c r="C103" s="86">
        <v>39387</v>
      </c>
      <c r="D103" s="87">
        <v>36.53</v>
      </c>
      <c r="E103" s="87">
        <v>37.49</v>
      </c>
      <c r="F103" s="87">
        <v>36.36</v>
      </c>
      <c r="G103" s="87">
        <v>37.06</v>
      </c>
      <c r="H103" s="88">
        <v>152078800</v>
      </c>
      <c r="I103" s="85">
        <v>36.66</v>
      </c>
    </row>
    <row r="104" spans="1:9" ht="12.75">
      <c r="A104" s="3">
        <f t="shared" si="1"/>
        <v>97</v>
      </c>
      <c r="C104" s="86">
        <v>39388</v>
      </c>
      <c r="D104" s="87">
        <v>37.22</v>
      </c>
      <c r="E104" s="87">
        <v>37.5</v>
      </c>
      <c r="F104" s="87">
        <v>36.42</v>
      </c>
      <c r="G104" s="87">
        <v>37.06</v>
      </c>
      <c r="H104" s="88">
        <v>96389800</v>
      </c>
      <c r="I104" s="85">
        <v>36.66</v>
      </c>
    </row>
    <row r="105" spans="1:9" ht="12.75">
      <c r="A105" s="3">
        <f t="shared" si="1"/>
        <v>98</v>
      </c>
      <c r="C105" s="86">
        <v>39391</v>
      </c>
      <c r="D105" s="87">
        <v>36.76</v>
      </c>
      <c r="E105" s="87">
        <v>37.1</v>
      </c>
      <c r="F105" s="87">
        <v>36.63</v>
      </c>
      <c r="G105" s="87">
        <v>36.73</v>
      </c>
      <c r="H105" s="88">
        <v>75485400</v>
      </c>
      <c r="I105" s="85">
        <v>36.33</v>
      </c>
    </row>
    <row r="106" spans="1:9" ht="12.75">
      <c r="A106" s="3">
        <f t="shared" si="1"/>
        <v>99</v>
      </c>
      <c r="C106" s="86">
        <v>39392</v>
      </c>
      <c r="D106" s="87">
        <v>36.59</v>
      </c>
      <c r="E106" s="87">
        <v>36.66</v>
      </c>
      <c r="F106" s="87">
        <v>35.87</v>
      </c>
      <c r="G106" s="87">
        <v>36.41</v>
      </c>
      <c r="H106" s="88">
        <v>100966700</v>
      </c>
      <c r="I106" s="85">
        <v>36.02</v>
      </c>
    </row>
    <row r="107" spans="1:9" ht="12.75">
      <c r="A107" s="3">
        <f t="shared" si="1"/>
        <v>100</v>
      </c>
      <c r="C107" s="86">
        <v>39393</v>
      </c>
      <c r="D107" s="87">
        <v>36.04</v>
      </c>
      <c r="E107" s="87">
        <v>36.16</v>
      </c>
      <c r="F107" s="87">
        <v>35.45</v>
      </c>
      <c r="G107" s="87">
        <v>35.52</v>
      </c>
      <c r="H107" s="88">
        <v>74873600</v>
      </c>
      <c r="I107" s="85">
        <v>35.14</v>
      </c>
    </row>
    <row r="108" spans="1:9" ht="12.75">
      <c r="A108" s="3">
        <f t="shared" si="1"/>
        <v>101</v>
      </c>
      <c r="C108" s="86">
        <v>39394</v>
      </c>
      <c r="D108" s="87">
        <v>35.6</v>
      </c>
      <c r="E108" s="87">
        <v>35.9</v>
      </c>
      <c r="F108" s="87">
        <v>34.4</v>
      </c>
      <c r="G108" s="87">
        <v>34.74</v>
      </c>
      <c r="H108" s="88">
        <v>133742400</v>
      </c>
      <c r="I108" s="85">
        <v>34.36</v>
      </c>
    </row>
    <row r="109" spans="1:9" ht="12.75">
      <c r="A109" s="3">
        <f t="shared" si="1"/>
        <v>102</v>
      </c>
      <c r="C109" s="86">
        <v>39395</v>
      </c>
      <c r="D109" s="87">
        <v>34.18</v>
      </c>
      <c r="E109" s="87">
        <v>34.54</v>
      </c>
      <c r="F109" s="87">
        <v>33.65</v>
      </c>
      <c r="G109" s="87">
        <v>33.73</v>
      </c>
      <c r="H109" s="88">
        <v>125111400</v>
      </c>
      <c r="I109" s="85">
        <v>33.37</v>
      </c>
    </row>
    <row r="110" spans="1:9" ht="12.75">
      <c r="A110" s="3">
        <f t="shared" si="1"/>
        <v>103</v>
      </c>
      <c r="C110" s="86">
        <v>39398</v>
      </c>
      <c r="D110" s="87">
        <v>33.32</v>
      </c>
      <c r="E110" s="87">
        <v>33.71</v>
      </c>
      <c r="F110" s="87">
        <v>33.02</v>
      </c>
      <c r="G110" s="87">
        <v>33.38</v>
      </c>
      <c r="H110" s="88">
        <v>84719000</v>
      </c>
      <c r="I110" s="85">
        <v>33.02</v>
      </c>
    </row>
    <row r="111" spans="1:9" ht="12.75">
      <c r="A111" s="3">
        <f t="shared" si="1"/>
        <v>104</v>
      </c>
      <c r="C111" s="86">
        <v>39399</v>
      </c>
      <c r="D111" s="87">
        <v>33.54</v>
      </c>
      <c r="E111" s="87">
        <v>34.67</v>
      </c>
      <c r="F111" s="87">
        <v>33.38</v>
      </c>
      <c r="G111" s="87">
        <v>34.46</v>
      </c>
      <c r="H111" s="88">
        <v>104261100</v>
      </c>
      <c r="I111" s="85">
        <v>34.2</v>
      </c>
    </row>
    <row r="112" spans="1:9" ht="12.75">
      <c r="A112" s="3">
        <f t="shared" si="1"/>
        <v>105</v>
      </c>
      <c r="C112" s="86">
        <v>39400</v>
      </c>
      <c r="D112" s="87">
        <v>34.62</v>
      </c>
      <c r="E112" s="87">
        <v>34.75</v>
      </c>
      <c r="F112" s="87">
        <v>33.75</v>
      </c>
      <c r="G112" s="87">
        <v>33.93</v>
      </c>
      <c r="H112" s="88">
        <v>83840100</v>
      </c>
      <c r="I112" s="85">
        <v>33.67</v>
      </c>
    </row>
    <row r="113" spans="1:9" ht="12.75">
      <c r="A113" s="3">
        <f t="shared" si="1"/>
        <v>106</v>
      </c>
      <c r="C113" s="86">
        <v>39401</v>
      </c>
      <c r="D113" s="87">
        <v>33.76</v>
      </c>
      <c r="E113" s="87">
        <v>34.1</v>
      </c>
      <c r="F113" s="87">
        <v>33.55</v>
      </c>
      <c r="G113" s="87">
        <v>33.76</v>
      </c>
      <c r="H113" s="88">
        <v>63111200</v>
      </c>
      <c r="I113" s="85">
        <v>33.51</v>
      </c>
    </row>
    <row r="114" spans="1:9" ht="12.75">
      <c r="A114" s="3">
        <f t="shared" si="1"/>
        <v>107</v>
      </c>
      <c r="C114" s="86">
        <v>39402</v>
      </c>
      <c r="D114" s="87">
        <v>33.86</v>
      </c>
      <c r="E114" s="87">
        <v>34.26</v>
      </c>
      <c r="F114" s="87">
        <v>33.71</v>
      </c>
      <c r="G114" s="87">
        <v>34.09</v>
      </c>
      <c r="H114" s="88">
        <v>71113800</v>
      </c>
      <c r="I114" s="85">
        <v>33.83</v>
      </c>
    </row>
    <row r="115" spans="1:9" ht="12.75">
      <c r="A115" s="3">
        <f t="shared" si="1"/>
        <v>108</v>
      </c>
      <c r="C115" s="86">
        <v>39405</v>
      </c>
      <c r="D115" s="87">
        <v>33.96</v>
      </c>
      <c r="E115" s="87">
        <v>34.24</v>
      </c>
      <c r="F115" s="87">
        <v>33.87</v>
      </c>
      <c r="G115" s="87">
        <v>33.96</v>
      </c>
      <c r="H115" s="88">
        <v>63000300</v>
      </c>
      <c r="I115" s="85">
        <v>33.7</v>
      </c>
    </row>
    <row r="116" spans="1:9" ht="12.75">
      <c r="A116" s="3">
        <f t="shared" si="1"/>
        <v>109</v>
      </c>
      <c r="C116" s="86">
        <v>39406</v>
      </c>
      <c r="D116" s="87">
        <v>34.23</v>
      </c>
      <c r="E116" s="87">
        <v>34.97</v>
      </c>
      <c r="F116" s="87">
        <v>34.1</v>
      </c>
      <c r="G116" s="87">
        <v>34.58</v>
      </c>
      <c r="H116" s="88">
        <v>100009400</v>
      </c>
      <c r="I116" s="85">
        <v>34.32</v>
      </c>
    </row>
    <row r="117" spans="1:9" ht="12.75">
      <c r="A117" s="3">
        <f t="shared" si="1"/>
        <v>110</v>
      </c>
      <c r="C117" s="86">
        <v>39407</v>
      </c>
      <c r="D117" s="87">
        <v>34.4</v>
      </c>
      <c r="E117" s="87">
        <v>34.73</v>
      </c>
      <c r="F117" s="87">
        <v>34.18</v>
      </c>
      <c r="G117" s="87">
        <v>34.23</v>
      </c>
      <c r="H117" s="88">
        <v>89518700</v>
      </c>
      <c r="I117" s="85">
        <v>33.97</v>
      </c>
    </row>
    <row r="118" spans="1:9" ht="12.75">
      <c r="A118" s="3">
        <f t="shared" si="1"/>
        <v>111</v>
      </c>
      <c r="C118" s="86">
        <v>39409</v>
      </c>
      <c r="D118" s="87">
        <v>34.36</v>
      </c>
      <c r="E118" s="87">
        <v>34.44</v>
      </c>
      <c r="F118" s="87">
        <v>33.71</v>
      </c>
      <c r="G118" s="87">
        <v>34.11</v>
      </c>
      <c r="H118" s="88">
        <v>33467200</v>
      </c>
      <c r="I118" s="85">
        <v>33.85</v>
      </c>
    </row>
    <row r="119" spans="1:9" ht="12.75">
      <c r="A119" s="3">
        <f t="shared" si="1"/>
        <v>112</v>
      </c>
      <c r="C119" s="86">
        <v>39412</v>
      </c>
      <c r="D119" s="87">
        <v>34.09</v>
      </c>
      <c r="E119" s="87">
        <v>34.37</v>
      </c>
      <c r="F119" s="87">
        <v>32.93</v>
      </c>
      <c r="G119" s="87">
        <v>32.97</v>
      </c>
      <c r="H119" s="88">
        <v>80335000</v>
      </c>
      <c r="I119" s="85">
        <v>32.72</v>
      </c>
    </row>
    <row r="120" spans="1:9" ht="12.75">
      <c r="A120" s="3">
        <f t="shared" si="1"/>
        <v>113</v>
      </c>
      <c r="C120" s="86">
        <v>39413</v>
      </c>
      <c r="D120" s="87">
        <v>33.27</v>
      </c>
      <c r="E120" s="87">
        <v>33.6</v>
      </c>
      <c r="F120" s="87">
        <v>32.68</v>
      </c>
      <c r="G120" s="87">
        <v>33.06</v>
      </c>
      <c r="H120" s="88">
        <v>84178400</v>
      </c>
      <c r="I120" s="85">
        <v>32.81</v>
      </c>
    </row>
    <row r="121" spans="1:9" ht="12.75">
      <c r="A121" s="3">
        <f t="shared" si="1"/>
        <v>114</v>
      </c>
      <c r="C121" s="86">
        <v>39414</v>
      </c>
      <c r="D121" s="87">
        <v>33.38</v>
      </c>
      <c r="E121" s="87">
        <v>33.89</v>
      </c>
      <c r="F121" s="87">
        <v>32.9</v>
      </c>
      <c r="G121" s="87">
        <v>33.7</v>
      </c>
      <c r="H121" s="88">
        <v>88585000</v>
      </c>
      <c r="I121" s="85">
        <v>33.45</v>
      </c>
    </row>
    <row r="122" spans="1:9" ht="12.75">
      <c r="A122" s="3">
        <f t="shared" si="1"/>
        <v>115</v>
      </c>
      <c r="C122" s="86">
        <v>39415</v>
      </c>
      <c r="D122" s="87">
        <v>33.58</v>
      </c>
      <c r="E122" s="87">
        <v>33.93</v>
      </c>
      <c r="F122" s="87">
        <v>33.31</v>
      </c>
      <c r="G122" s="87">
        <v>33.59</v>
      </c>
      <c r="H122" s="88">
        <v>53633600</v>
      </c>
      <c r="I122" s="85">
        <v>33.34</v>
      </c>
    </row>
    <row r="123" spans="1:9" ht="12.75">
      <c r="A123" s="3">
        <f t="shared" si="1"/>
        <v>116</v>
      </c>
      <c r="C123" s="86">
        <v>39416</v>
      </c>
      <c r="D123" s="87">
        <v>33.92</v>
      </c>
      <c r="E123" s="87">
        <v>34.12</v>
      </c>
      <c r="F123" s="87">
        <v>33.19</v>
      </c>
      <c r="G123" s="87">
        <v>33.6</v>
      </c>
      <c r="H123" s="88">
        <v>71027800</v>
      </c>
      <c r="I123" s="85">
        <v>33.35</v>
      </c>
    </row>
    <row r="124" spans="1:9" ht="12.75">
      <c r="A124" s="3">
        <f t="shared" si="1"/>
        <v>117</v>
      </c>
      <c r="C124" s="86">
        <v>39419</v>
      </c>
      <c r="D124" s="87">
        <v>33.5</v>
      </c>
      <c r="E124" s="87">
        <v>33.64</v>
      </c>
      <c r="F124" s="87">
        <v>32.68</v>
      </c>
      <c r="G124" s="87">
        <v>32.92</v>
      </c>
      <c r="H124" s="88">
        <v>61770600</v>
      </c>
      <c r="I124" s="85">
        <v>32.67</v>
      </c>
    </row>
    <row r="125" spans="1:9" ht="12.75">
      <c r="A125" s="3">
        <f t="shared" si="1"/>
        <v>118</v>
      </c>
      <c r="C125" s="86">
        <v>39420</v>
      </c>
      <c r="D125" s="87">
        <v>32.74</v>
      </c>
      <c r="E125" s="87">
        <v>33.24</v>
      </c>
      <c r="F125" s="87">
        <v>32.63</v>
      </c>
      <c r="G125" s="87">
        <v>32.77</v>
      </c>
      <c r="H125" s="88">
        <v>54801500</v>
      </c>
      <c r="I125" s="85">
        <v>32.52</v>
      </c>
    </row>
    <row r="126" spans="1:9" ht="12.75">
      <c r="A126" s="3">
        <f t="shared" si="1"/>
        <v>119</v>
      </c>
      <c r="C126" s="86">
        <v>39421</v>
      </c>
      <c r="D126" s="87">
        <v>33.14</v>
      </c>
      <c r="E126" s="87">
        <v>34.52</v>
      </c>
      <c r="F126" s="87">
        <v>33.03</v>
      </c>
      <c r="G126" s="87">
        <v>34.15</v>
      </c>
      <c r="H126" s="88">
        <v>84894700</v>
      </c>
      <c r="I126" s="85">
        <v>33.89</v>
      </c>
    </row>
    <row r="127" spans="1:9" ht="12.75">
      <c r="A127" s="3">
        <f t="shared" si="1"/>
        <v>120</v>
      </c>
      <c r="C127" s="86">
        <v>39422</v>
      </c>
      <c r="D127" s="87">
        <v>34.26</v>
      </c>
      <c r="E127" s="87">
        <v>34.61</v>
      </c>
      <c r="F127" s="87">
        <v>33.87</v>
      </c>
      <c r="G127" s="87">
        <v>34.55</v>
      </c>
      <c r="H127" s="88">
        <v>49209700</v>
      </c>
      <c r="I127" s="85">
        <v>34.29</v>
      </c>
    </row>
    <row r="128" spans="1:9" ht="12.75">
      <c r="A128" s="3">
        <f t="shared" si="1"/>
        <v>121</v>
      </c>
      <c r="C128" s="86">
        <v>39423</v>
      </c>
      <c r="D128" s="87">
        <v>34.61</v>
      </c>
      <c r="E128" s="87">
        <v>34.7</v>
      </c>
      <c r="F128" s="87">
        <v>34.22</v>
      </c>
      <c r="G128" s="87">
        <v>34.53</v>
      </c>
      <c r="H128" s="88">
        <v>40771000</v>
      </c>
      <c r="I128" s="85">
        <v>34.27</v>
      </c>
    </row>
    <row r="129" spans="1:9" ht="12.75">
      <c r="A129" s="3">
        <f t="shared" si="1"/>
        <v>122</v>
      </c>
      <c r="C129" s="86">
        <v>39426</v>
      </c>
      <c r="D129" s="87">
        <v>34.64</v>
      </c>
      <c r="E129" s="87">
        <v>34.95</v>
      </c>
      <c r="F129" s="87">
        <v>34.47</v>
      </c>
      <c r="G129" s="87">
        <v>34.76</v>
      </c>
      <c r="H129" s="88">
        <v>36083500</v>
      </c>
      <c r="I129" s="85">
        <v>34.5</v>
      </c>
    </row>
    <row r="130" spans="1:9" ht="12.75">
      <c r="A130" s="3">
        <f t="shared" si="1"/>
        <v>123</v>
      </c>
      <c r="C130" s="86">
        <v>39427</v>
      </c>
      <c r="D130" s="87">
        <v>34.73</v>
      </c>
      <c r="E130" s="87">
        <v>34.99</v>
      </c>
      <c r="F130" s="87">
        <v>33.93</v>
      </c>
      <c r="G130" s="87">
        <v>34.1</v>
      </c>
      <c r="H130" s="88">
        <v>55070700</v>
      </c>
      <c r="I130" s="85">
        <v>33.84</v>
      </c>
    </row>
    <row r="131" spans="1:9" ht="12.75">
      <c r="A131" s="3">
        <f t="shared" si="1"/>
        <v>124</v>
      </c>
      <c r="C131" s="86">
        <v>39428</v>
      </c>
      <c r="D131" s="87">
        <v>34.61</v>
      </c>
      <c r="E131" s="87">
        <v>35.09</v>
      </c>
      <c r="F131" s="87">
        <v>33.93</v>
      </c>
      <c r="G131" s="87">
        <v>34.47</v>
      </c>
      <c r="H131" s="88">
        <v>63345400</v>
      </c>
      <c r="I131" s="85">
        <v>34.21</v>
      </c>
    </row>
    <row r="132" spans="1:9" ht="12.75">
      <c r="A132" s="3">
        <f t="shared" si="1"/>
        <v>125</v>
      </c>
      <c r="C132" s="86">
        <v>39429</v>
      </c>
      <c r="D132" s="87">
        <v>34.48</v>
      </c>
      <c r="E132" s="87">
        <v>35.45</v>
      </c>
      <c r="F132" s="87">
        <v>34.28</v>
      </c>
      <c r="G132" s="87">
        <v>35.22</v>
      </c>
      <c r="H132" s="88">
        <v>73913200</v>
      </c>
      <c r="I132" s="85">
        <v>34.95</v>
      </c>
    </row>
    <row r="133" spans="1:9" ht="12.75">
      <c r="A133" s="3">
        <f t="shared" si="1"/>
        <v>126</v>
      </c>
      <c r="C133" s="86">
        <v>39430</v>
      </c>
      <c r="D133" s="87">
        <v>35.05</v>
      </c>
      <c r="E133" s="87">
        <v>35.84</v>
      </c>
      <c r="F133" s="87">
        <v>35.01</v>
      </c>
      <c r="G133" s="87">
        <v>35.31</v>
      </c>
      <c r="H133" s="88">
        <v>71126200</v>
      </c>
      <c r="I133" s="85">
        <v>35.04</v>
      </c>
    </row>
    <row r="134" spans="1:9" ht="12.75">
      <c r="A134" s="3">
        <f t="shared" si="1"/>
        <v>127</v>
      </c>
      <c r="C134" s="86">
        <v>39433</v>
      </c>
      <c r="D134" s="87">
        <v>35.03</v>
      </c>
      <c r="E134" s="87">
        <v>35.13</v>
      </c>
      <c r="F134" s="87">
        <v>34.36</v>
      </c>
      <c r="G134" s="87">
        <v>34.39</v>
      </c>
      <c r="H134" s="88">
        <v>58121200</v>
      </c>
      <c r="I134" s="85">
        <v>34.13</v>
      </c>
    </row>
    <row r="135" spans="1:9" ht="12.75">
      <c r="A135" s="3">
        <f t="shared" si="1"/>
        <v>128</v>
      </c>
      <c r="C135" s="86">
        <v>39434</v>
      </c>
      <c r="D135" s="87">
        <v>34.64</v>
      </c>
      <c r="E135" s="87">
        <v>35</v>
      </c>
      <c r="F135" s="87">
        <v>34.21</v>
      </c>
      <c r="G135" s="87">
        <v>34.74</v>
      </c>
      <c r="H135" s="88">
        <v>52791800</v>
      </c>
      <c r="I135" s="85">
        <v>34.48</v>
      </c>
    </row>
    <row r="136" spans="1:9" ht="12.75">
      <c r="A136" s="3">
        <f t="shared" si="1"/>
        <v>129</v>
      </c>
      <c r="C136" s="86">
        <v>39435</v>
      </c>
      <c r="D136" s="87">
        <v>34.69</v>
      </c>
      <c r="E136" s="87">
        <v>35.14</v>
      </c>
      <c r="F136" s="87">
        <v>34.38</v>
      </c>
      <c r="G136" s="87">
        <v>34.79</v>
      </c>
      <c r="H136" s="88">
        <v>58469100</v>
      </c>
      <c r="I136" s="85">
        <v>34.53</v>
      </c>
    </row>
    <row r="137" spans="1:9" ht="12.75">
      <c r="A137" s="3">
        <f t="shared" si="1"/>
        <v>130</v>
      </c>
      <c r="C137" s="86">
        <v>39436</v>
      </c>
      <c r="D137" s="87">
        <v>35.29</v>
      </c>
      <c r="E137" s="87">
        <v>35.79</v>
      </c>
      <c r="F137" s="87">
        <v>35.08</v>
      </c>
      <c r="G137" s="87">
        <v>35.52</v>
      </c>
      <c r="H137" s="88">
        <v>59345000</v>
      </c>
      <c r="I137" s="85">
        <v>35.25</v>
      </c>
    </row>
    <row r="138" spans="1:9" ht="12.75">
      <c r="A138" s="3">
        <f aca="true" t="shared" si="2" ref="A138:A164">1+A137</f>
        <v>131</v>
      </c>
      <c r="C138" s="86">
        <v>39437</v>
      </c>
      <c r="D138" s="87">
        <v>35.9</v>
      </c>
      <c r="E138" s="87">
        <v>36.06</v>
      </c>
      <c r="F138" s="87">
        <v>35.75</v>
      </c>
      <c r="G138" s="87">
        <v>36.06</v>
      </c>
      <c r="H138" s="88">
        <v>83240500</v>
      </c>
      <c r="I138" s="85">
        <v>35.79</v>
      </c>
    </row>
    <row r="139" spans="1:9" ht="12.75">
      <c r="A139" s="3">
        <f t="shared" si="2"/>
        <v>132</v>
      </c>
      <c r="C139" s="86">
        <v>39440</v>
      </c>
      <c r="D139" s="87">
        <v>36.13</v>
      </c>
      <c r="E139" s="87">
        <v>36.72</v>
      </c>
      <c r="F139" s="87">
        <v>36.05</v>
      </c>
      <c r="G139" s="87">
        <v>36.58</v>
      </c>
      <c r="H139" s="88">
        <v>29622600</v>
      </c>
      <c r="I139" s="85">
        <v>36.3</v>
      </c>
    </row>
    <row r="140" spans="1:9" ht="12.75">
      <c r="A140" s="3">
        <f t="shared" si="2"/>
        <v>133</v>
      </c>
      <c r="C140" s="86">
        <v>39442</v>
      </c>
      <c r="D140" s="87">
        <v>36.41</v>
      </c>
      <c r="E140" s="87">
        <v>36.64</v>
      </c>
      <c r="F140" s="87">
        <v>36.26</v>
      </c>
      <c r="G140" s="87">
        <v>36.61</v>
      </c>
      <c r="H140" s="88">
        <v>30252400</v>
      </c>
      <c r="I140" s="85">
        <v>36.33</v>
      </c>
    </row>
    <row r="141" spans="1:9" ht="12.75">
      <c r="A141" s="3">
        <f t="shared" si="2"/>
        <v>134</v>
      </c>
      <c r="C141" s="86">
        <v>39443</v>
      </c>
      <c r="D141" s="87">
        <v>36.35</v>
      </c>
      <c r="E141" s="87">
        <v>36.55</v>
      </c>
      <c r="F141" s="87">
        <v>35.94</v>
      </c>
      <c r="G141" s="87">
        <v>35.97</v>
      </c>
      <c r="H141" s="88">
        <v>33311100</v>
      </c>
      <c r="I141" s="85">
        <v>35.7</v>
      </c>
    </row>
    <row r="142" spans="1:9" ht="12.75">
      <c r="A142" s="3">
        <f t="shared" si="2"/>
        <v>135</v>
      </c>
      <c r="C142" s="86">
        <v>39444</v>
      </c>
      <c r="D142" s="87">
        <v>36.1</v>
      </c>
      <c r="E142" s="87">
        <v>36.23</v>
      </c>
      <c r="F142" s="87">
        <v>35.67</v>
      </c>
      <c r="G142" s="87">
        <v>36.12</v>
      </c>
      <c r="H142" s="88">
        <v>33447200</v>
      </c>
      <c r="I142" s="85">
        <v>35.85</v>
      </c>
    </row>
    <row r="143" spans="1:9" ht="12.75">
      <c r="A143" s="3">
        <f t="shared" si="2"/>
        <v>136</v>
      </c>
      <c r="C143" s="86">
        <v>39447</v>
      </c>
      <c r="D143" s="87">
        <v>35.9</v>
      </c>
      <c r="E143" s="87">
        <v>35.99</v>
      </c>
      <c r="F143" s="87">
        <v>35.52</v>
      </c>
      <c r="G143" s="87">
        <v>35.6</v>
      </c>
      <c r="H143" s="88">
        <v>35229700</v>
      </c>
      <c r="I143" s="85">
        <v>35.33</v>
      </c>
    </row>
    <row r="144" spans="1:9" ht="12.75">
      <c r="A144" s="3">
        <f t="shared" si="2"/>
        <v>137</v>
      </c>
      <c r="C144" s="86">
        <v>39449</v>
      </c>
      <c r="D144" s="87">
        <v>35.79</v>
      </c>
      <c r="E144" s="87">
        <v>35.96</v>
      </c>
      <c r="F144" s="87">
        <v>35</v>
      </c>
      <c r="G144" s="87">
        <v>35.22</v>
      </c>
      <c r="H144" s="88">
        <v>63004200</v>
      </c>
      <c r="I144" s="85">
        <v>34.95</v>
      </c>
    </row>
    <row r="145" spans="1:9" ht="12.75">
      <c r="A145" s="3">
        <f t="shared" si="2"/>
        <v>138</v>
      </c>
      <c r="C145" s="86">
        <v>39450</v>
      </c>
      <c r="D145" s="87">
        <v>35.22</v>
      </c>
      <c r="E145" s="87">
        <v>35.65</v>
      </c>
      <c r="F145" s="87">
        <v>34.86</v>
      </c>
      <c r="G145" s="87">
        <v>35.37</v>
      </c>
      <c r="H145" s="88">
        <v>49599600</v>
      </c>
      <c r="I145" s="85">
        <v>35.1</v>
      </c>
    </row>
    <row r="146" spans="1:9" ht="12.75">
      <c r="A146" s="3">
        <f t="shared" si="2"/>
        <v>139</v>
      </c>
      <c r="C146" s="86">
        <v>39451</v>
      </c>
      <c r="D146" s="87">
        <v>35.19</v>
      </c>
      <c r="E146" s="87">
        <v>35.2</v>
      </c>
      <c r="F146" s="87">
        <v>34.09</v>
      </c>
      <c r="G146" s="87">
        <v>34.38</v>
      </c>
      <c r="H146" s="88">
        <v>72090800</v>
      </c>
      <c r="I146" s="85">
        <v>34.12</v>
      </c>
    </row>
    <row r="147" spans="1:9" ht="12.75">
      <c r="A147" s="3">
        <f t="shared" si="2"/>
        <v>140</v>
      </c>
      <c r="C147" s="86">
        <v>39454</v>
      </c>
      <c r="D147" s="87">
        <v>34.55</v>
      </c>
      <c r="E147" s="87">
        <v>34.8</v>
      </c>
      <c r="F147" s="87">
        <v>34.25</v>
      </c>
      <c r="G147" s="87">
        <v>34.61</v>
      </c>
      <c r="H147" s="88">
        <v>80164300</v>
      </c>
      <c r="I147" s="85">
        <v>34.35</v>
      </c>
    </row>
    <row r="148" spans="1:9" ht="12.75">
      <c r="A148" s="3">
        <f t="shared" si="2"/>
        <v>141</v>
      </c>
      <c r="C148" s="86">
        <v>39455</v>
      </c>
      <c r="D148" s="87">
        <v>34.71</v>
      </c>
      <c r="E148" s="87">
        <v>34.71</v>
      </c>
      <c r="F148" s="87">
        <v>33.4</v>
      </c>
      <c r="G148" s="87">
        <v>33.45</v>
      </c>
      <c r="H148" s="88">
        <v>79148300</v>
      </c>
      <c r="I148" s="85">
        <v>33.2</v>
      </c>
    </row>
    <row r="149" spans="1:9" ht="12.75">
      <c r="A149" s="3">
        <f t="shared" si="2"/>
        <v>142</v>
      </c>
      <c r="C149" s="86">
        <v>39456</v>
      </c>
      <c r="D149" s="87">
        <v>33.36</v>
      </c>
      <c r="E149" s="87">
        <v>34.54</v>
      </c>
      <c r="F149" s="87">
        <v>33.35</v>
      </c>
      <c r="G149" s="87">
        <v>34.44</v>
      </c>
      <c r="H149" s="88">
        <v>74305500</v>
      </c>
      <c r="I149" s="85">
        <v>34.18</v>
      </c>
    </row>
    <row r="150" spans="1:9" ht="12.75">
      <c r="A150" s="3">
        <f t="shared" si="2"/>
        <v>143</v>
      </c>
      <c r="C150" s="86">
        <v>39457</v>
      </c>
      <c r="D150" s="87">
        <v>34.35</v>
      </c>
      <c r="E150" s="87">
        <v>34.5</v>
      </c>
      <c r="F150" s="87">
        <v>33.78</v>
      </c>
      <c r="G150" s="87">
        <v>34.33</v>
      </c>
      <c r="H150" s="88">
        <v>72446000</v>
      </c>
      <c r="I150" s="85">
        <v>34.07</v>
      </c>
    </row>
    <row r="151" spans="1:9" ht="12.75">
      <c r="A151" s="3">
        <f t="shared" si="2"/>
        <v>144</v>
      </c>
      <c r="C151" s="86">
        <v>39458</v>
      </c>
      <c r="D151" s="87">
        <v>34.14</v>
      </c>
      <c r="E151" s="87">
        <v>34.24</v>
      </c>
      <c r="F151" s="87">
        <v>33.72</v>
      </c>
      <c r="G151" s="87">
        <v>33.91</v>
      </c>
      <c r="H151" s="88">
        <v>55187900</v>
      </c>
      <c r="I151" s="85">
        <v>33.65</v>
      </c>
    </row>
    <row r="152" spans="1:9" ht="12.75">
      <c r="A152" s="3">
        <f t="shared" si="2"/>
        <v>145</v>
      </c>
      <c r="C152" s="86">
        <v>39461</v>
      </c>
      <c r="D152" s="87">
        <v>34.46</v>
      </c>
      <c r="E152" s="87">
        <v>34.57</v>
      </c>
      <c r="F152" s="87">
        <v>34.08</v>
      </c>
      <c r="G152" s="87">
        <v>34.39</v>
      </c>
      <c r="H152" s="88">
        <v>52792200</v>
      </c>
      <c r="I152" s="85">
        <v>34.13</v>
      </c>
    </row>
    <row r="153" spans="1:9" ht="12.75">
      <c r="A153" s="3">
        <f t="shared" si="2"/>
        <v>146</v>
      </c>
      <c r="C153" s="86">
        <v>39462</v>
      </c>
      <c r="D153" s="87">
        <v>34.03</v>
      </c>
      <c r="E153" s="87">
        <v>34.38</v>
      </c>
      <c r="F153" s="87">
        <v>34</v>
      </c>
      <c r="G153" s="87">
        <v>34</v>
      </c>
      <c r="H153" s="88">
        <v>61606200</v>
      </c>
      <c r="I153" s="85">
        <v>33.74</v>
      </c>
    </row>
    <row r="154" spans="1:9" ht="12.75">
      <c r="A154" s="3">
        <f t="shared" si="2"/>
        <v>147</v>
      </c>
      <c r="C154" s="86">
        <v>39463</v>
      </c>
      <c r="D154" s="87">
        <v>33.42</v>
      </c>
      <c r="E154" s="87">
        <v>33.65</v>
      </c>
      <c r="F154" s="87">
        <v>32.51</v>
      </c>
      <c r="G154" s="87">
        <v>33.23</v>
      </c>
      <c r="H154" s="88">
        <v>120778500</v>
      </c>
      <c r="I154" s="85">
        <v>32.98</v>
      </c>
    </row>
    <row r="155" spans="1:9" ht="12.75">
      <c r="A155" s="3">
        <f t="shared" si="2"/>
        <v>148</v>
      </c>
      <c r="C155" s="86">
        <v>39464</v>
      </c>
      <c r="D155" s="87">
        <v>33.54</v>
      </c>
      <c r="E155" s="87">
        <v>33.8</v>
      </c>
      <c r="F155" s="87">
        <v>32.97</v>
      </c>
      <c r="G155" s="87">
        <v>33.11</v>
      </c>
      <c r="H155" s="88">
        <v>94247800</v>
      </c>
      <c r="I155" s="85">
        <v>32.86</v>
      </c>
    </row>
    <row r="156" spans="1:9" ht="12.75">
      <c r="A156" s="3">
        <f t="shared" si="2"/>
        <v>149</v>
      </c>
      <c r="C156" s="86">
        <v>39465</v>
      </c>
      <c r="D156" s="87">
        <v>33.16</v>
      </c>
      <c r="E156" s="87">
        <v>34</v>
      </c>
      <c r="F156" s="87">
        <v>32.97</v>
      </c>
      <c r="G156" s="87">
        <v>33.01</v>
      </c>
      <c r="H156" s="88">
        <v>117062000</v>
      </c>
      <c r="I156" s="85">
        <v>32.76</v>
      </c>
    </row>
    <row r="157" spans="1:9" ht="12.75">
      <c r="A157" s="3">
        <f t="shared" si="2"/>
        <v>150</v>
      </c>
      <c r="C157" s="86">
        <v>39469</v>
      </c>
      <c r="D157" s="87">
        <v>31.54</v>
      </c>
      <c r="E157" s="87">
        <v>32.53</v>
      </c>
      <c r="F157" s="87">
        <v>31.5</v>
      </c>
      <c r="G157" s="87">
        <v>31.96</v>
      </c>
      <c r="H157" s="88">
        <v>108521400</v>
      </c>
      <c r="I157" s="85">
        <v>31.72</v>
      </c>
    </row>
    <row r="158" spans="1:9" ht="12.75">
      <c r="A158" s="3">
        <f t="shared" si="2"/>
        <v>151</v>
      </c>
      <c r="C158" s="86">
        <v>39470</v>
      </c>
      <c r="D158" s="87">
        <v>31.48</v>
      </c>
      <c r="E158" s="87">
        <v>32.05</v>
      </c>
      <c r="F158" s="87">
        <v>31.04</v>
      </c>
      <c r="G158" s="87">
        <v>31.93</v>
      </c>
      <c r="H158" s="88">
        <v>137597400</v>
      </c>
      <c r="I158" s="85">
        <v>31.69</v>
      </c>
    </row>
    <row r="159" spans="1:9" ht="12.75">
      <c r="A159" s="3">
        <f t="shared" si="2"/>
        <v>152</v>
      </c>
      <c r="C159" s="86">
        <v>39471</v>
      </c>
      <c r="D159" s="87">
        <v>32.35</v>
      </c>
      <c r="E159" s="87">
        <v>33.36</v>
      </c>
      <c r="F159" s="87">
        <v>32.12</v>
      </c>
      <c r="G159" s="87">
        <v>33.25</v>
      </c>
      <c r="H159" s="88">
        <v>155640400</v>
      </c>
      <c r="I159" s="85">
        <v>33</v>
      </c>
    </row>
    <row r="160" spans="1:9" ht="12.75">
      <c r="A160" s="3">
        <f t="shared" si="2"/>
        <v>153</v>
      </c>
      <c r="C160" s="86">
        <v>39472</v>
      </c>
      <c r="D160" s="87">
        <v>34.9</v>
      </c>
      <c r="E160" s="87">
        <v>35</v>
      </c>
      <c r="F160" s="87">
        <v>32.87</v>
      </c>
      <c r="G160" s="87">
        <v>32.94</v>
      </c>
      <c r="H160" s="88">
        <v>196992300</v>
      </c>
      <c r="I160" s="85">
        <v>32.69</v>
      </c>
    </row>
    <row r="161" spans="1:9" ht="12.75">
      <c r="A161" s="3">
        <f t="shared" si="2"/>
        <v>154</v>
      </c>
      <c r="C161" s="86">
        <v>39475</v>
      </c>
      <c r="D161" s="87">
        <v>33.02</v>
      </c>
      <c r="E161" s="87">
        <v>33.1</v>
      </c>
      <c r="F161" s="87">
        <v>32.42</v>
      </c>
      <c r="G161" s="87">
        <v>32.72</v>
      </c>
      <c r="H161" s="88">
        <v>81019000</v>
      </c>
      <c r="I161" s="85">
        <v>32.47</v>
      </c>
    </row>
    <row r="162" spans="1:9" ht="12.75">
      <c r="A162" s="3">
        <f t="shared" si="2"/>
        <v>155</v>
      </c>
      <c r="C162" s="86">
        <v>39476</v>
      </c>
      <c r="D162" s="87">
        <v>32.85</v>
      </c>
      <c r="E162" s="87">
        <v>32.89</v>
      </c>
      <c r="F162" s="87">
        <v>32.35</v>
      </c>
      <c r="G162" s="87">
        <v>32.6</v>
      </c>
      <c r="H162" s="88">
        <v>68023000</v>
      </c>
      <c r="I162" s="85">
        <v>32.35</v>
      </c>
    </row>
    <row r="163" spans="1:9" ht="12.75">
      <c r="A163" s="3">
        <f t="shared" si="2"/>
        <v>156</v>
      </c>
      <c r="C163" s="86">
        <v>39477</v>
      </c>
      <c r="D163" s="87">
        <v>32.56</v>
      </c>
      <c r="E163" s="87">
        <v>32.8</v>
      </c>
      <c r="F163" s="87">
        <v>32.05</v>
      </c>
      <c r="G163" s="87">
        <v>32.2</v>
      </c>
      <c r="H163" s="88">
        <v>106432600</v>
      </c>
      <c r="I163" s="85">
        <v>31.96</v>
      </c>
    </row>
    <row r="164" spans="1:9" ht="12.75">
      <c r="A164" s="3">
        <f t="shared" si="2"/>
        <v>157</v>
      </c>
      <c r="C164" s="86">
        <v>39478</v>
      </c>
      <c r="D164" s="87">
        <v>31.91</v>
      </c>
      <c r="E164" s="87">
        <v>32.74</v>
      </c>
      <c r="F164" s="87">
        <v>31.72</v>
      </c>
      <c r="G164" s="87">
        <v>32.6</v>
      </c>
      <c r="H164" s="88">
        <v>103642200</v>
      </c>
      <c r="I164" s="85">
        <v>32.35</v>
      </c>
    </row>
    <row r="165" spans="3:9" ht="12.75">
      <c r="C165" s="86">
        <v>39479</v>
      </c>
      <c r="D165" s="87">
        <v>31.06</v>
      </c>
      <c r="E165" s="87">
        <v>33.25</v>
      </c>
      <c r="F165" s="87">
        <v>30.25</v>
      </c>
      <c r="G165" s="87">
        <v>30.45</v>
      </c>
      <c r="H165" s="88">
        <v>291138900</v>
      </c>
      <c r="I165" s="85">
        <v>30.22</v>
      </c>
    </row>
    <row r="166" spans="3:9" ht="12.75">
      <c r="C166" s="86">
        <v>39482</v>
      </c>
      <c r="D166" s="87">
        <v>30.49</v>
      </c>
      <c r="E166" s="87">
        <v>30.72</v>
      </c>
      <c r="F166" s="87">
        <v>30.11</v>
      </c>
      <c r="G166" s="87">
        <v>30.19</v>
      </c>
      <c r="H166" s="88">
        <v>119998600</v>
      </c>
      <c r="I166" s="85">
        <v>29.96</v>
      </c>
    </row>
    <row r="167" spans="3:9" ht="12.75">
      <c r="C167" s="86">
        <v>39483</v>
      </c>
      <c r="D167" s="87">
        <v>29.91</v>
      </c>
      <c r="E167" s="87">
        <v>29.94</v>
      </c>
      <c r="F167" s="87">
        <v>28.89</v>
      </c>
      <c r="G167" s="87">
        <v>29.07</v>
      </c>
      <c r="H167" s="88">
        <v>137534100</v>
      </c>
      <c r="I167" s="85">
        <v>28.85</v>
      </c>
    </row>
    <row r="168" spans="3:9" ht="12.75">
      <c r="C168" s="86">
        <v>39484</v>
      </c>
      <c r="D168" s="87">
        <v>29.28</v>
      </c>
      <c r="E168" s="87">
        <v>29.35</v>
      </c>
      <c r="F168" s="87">
        <v>28.29</v>
      </c>
      <c r="G168" s="87">
        <v>28.52</v>
      </c>
      <c r="H168" s="88">
        <v>138315600</v>
      </c>
      <c r="I168" s="85">
        <v>28.31</v>
      </c>
    </row>
    <row r="169" spans="3:9" ht="12.75">
      <c r="C169" s="86">
        <v>39485</v>
      </c>
      <c r="D169" s="87">
        <v>28.34</v>
      </c>
      <c r="E169" s="87">
        <v>28.78</v>
      </c>
      <c r="F169" s="87">
        <v>27.9</v>
      </c>
      <c r="G169" s="87">
        <v>28.12</v>
      </c>
      <c r="H169" s="88">
        <v>164964900</v>
      </c>
      <c r="I169" s="85">
        <v>27.91</v>
      </c>
    </row>
    <row r="170" spans="3:9" ht="12.75">
      <c r="C170" s="86">
        <v>39486</v>
      </c>
      <c r="D170" s="87">
        <v>28.29</v>
      </c>
      <c r="E170" s="87">
        <v>29.08</v>
      </c>
      <c r="F170" s="87">
        <v>28.24</v>
      </c>
      <c r="G170" s="87">
        <v>28.56</v>
      </c>
      <c r="H170" s="88">
        <v>124872000</v>
      </c>
      <c r="I170" s="85">
        <v>28.35</v>
      </c>
    </row>
    <row r="171" spans="3:9" ht="12.75">
      <c r="C171" s="86">
        <v>39489</v>
      </c>
      <c r="D171" s="87">
        <v>28.52</v>
      </c>
      <c r="E171" s="87">
        <v>28.61</v>
      </c>
      <c r="F171" s="87">
        <v>27.91</v>
      </c>
      <c r="G171" s="87">
        <v>28.21</v>
      </c>
      <c r="H171" s="88">
        <v>156814100</v>
      </c>
      <c r="I171" s="85">
        <v>28</v>
      </c>
    </row>
    <row r="172" spans="3:9" ht="12.75">
      <c r="C172" s="86">
        <v>39490</v>
      </c>
      <c r="D172" s="87">
        <v>28.43</v>
      </c>
      <c r="E172" s="87">
        <v>28.62</v>
      </c>
      <c r="F172" s="87">
        <v>28.11</v>
      </c>
      <c r="G172" s="87">
        <v>28.34</v>
      </c>
      <c r="H172" s="88">
        <v>84365900</v>
      </c>
      <c r="I172" s="85">
        <v>28.13</v>
      </c>
    </row>
    <row r="173" spans="3:9" ht="12.75">
      <c r="C173" s="86">
        <v>39491</v>
      </c>
      <c r="D173" s="87">
        <v>28.62</v>
      </c>
      <c r="E173" s="87">
        <v>29.05</v>
      </c>
      <c r="F173" s="87">
        <v>28.53</v>
      </c>
      <c r="G173" s="87">
        <v>28.96</v>
      </c>
      <c r="H173" s="88">
        <v>88986200</v>
      </c>
      <c r="I173" s="85">
        <v>28.74</v>
      </c>
    </row>
    <row r="174" spans="3:9" ht="12.75">
      <c r="C174" s="86">
        <v>39492</v>
      </c>
      <c r="D174" s="87">
        <v>28.88</v>
      </c>
      <c r="E174" s="87">
        <v>29.04</v>
      </c>
      <c r="F174" s="87">
        <v>28.46</v>
      </c>
      <c r="G174" s="87">
        <v>28.5</v>
      </c>
      <c r="H174" s="88">
        <v>68191600</v>
      </c>
      <c r="I174" s="85">
        <v>28.29</v>
      </c>
    </row>
    <row r="175" spans="3:9" ht="12.75">
      <c r="C175" s="86">
        <v>39493</v>
      </c>
      <c r="D175" s="87">
        <v>28.31</v>
      </c>
      <c r="E175" s="87">
        <v>28.64</v>
      </c>
      <c r="F175" s="87">
        <v>28.25</v>
      </c>
      <c r="G175" s="87">
        <v>28.42</v>
      </c>
      <c r="H175" s="88">
        <v>68166100</v>
      </c>
      <c r="I175" s="85">
        <v>28.21</v>
      </c>
    </row>
    <row r="176" spans="3:9" ht="12.75">
      <c r="C176" s="86">
        <v>39497</v>
      </c>
      <c r="D176" s="87">
        <v>28.8</v>
      </c>
      <c r="E176" s="87">
        <v>28.84</v>
      </c>
      <c r="F176" s="87">
        <v>28.07</v>
      </c>
      <c r="G176" s="87">
        <v>28.17</v>
      </c>
      <c r="H176" s="88">
        <v>68261200</v>
      </c>
      <c r="I176" s="85">
        <v>28.07</v>
      </c>
    </row>
    <row r="177" spans="3:9" ht="12.75">
      <c r="C177" s="86">
        <v>39498</v>
      </c>
      <c r="D177" s="87">
        <v>28.15</v>
      </c>
      <c r="E177" s="87">
        <v>28.26</v>
      </c>
      <c r="F177" s="87">
        <v>27.92</v>
      </c>
      <c r="G177" s="87">
        <v>28.22</v>
      </c>
      <c r="H177" s="88">
        <v>93056200</v>
      </c>
      <c r="I177" s="85">
        <v>28.12</v>
      </c>
    </row>
    <row r="178" spans="3:9" ht="12.75">
      <c r="C178" s="86">
        <v>39499</v>
      </c>
      <c r="D178" s="87">
        <v>28.62</v>
      </c>
      <c r="E178" s="87">
        <v>28.96</v>
      </c>
      <c r="F178" s="87">
        <v>27.96</v>
      </c>
      <c r="G178" s="87">
        <v>28.1</v>
      </c>
      <c r="H178" s="88">
        <v>98776500</v>
      </c>
      <c r="I178" s="85">
        <v>28</v>
      </c>
    </row>
    <row r="179" spans="3:9" ht="12.75">
      <c r="C179" s="86">
        <v>39500</v>
      </c>
      <c r="D179" s="87">
        <v>28.24</v>
      </c>
      <c r="E179" s="87">
        <v>28.39</v>
      </c>
      <c r="F179" s="87">
        <v>27.2</v>
      </c>
      <c r="G179" s="87">
        <v>27.68</v>
      </c>
      <c r="H179" s="88">
        <v>125705400</v>
      </c>
      <c r="I179" s="85">
        <v>27.58</v>
      </c>
    </row>
    <row r="180" spans="3:9" ht="12.75">
      <c r="C180" s="86">
        <v>39503</v>
      </c>
      <c r="D180" s="87">
        <v>27.65</v>
      </c>
      <c r="E180" s="87">
        <v>28.24</v>
      </c>
      <c r="F180" s="87">
        <v>27.48</v>
      </c>
      <c r="G180" s="87">
        <v>27.84</v>
      </c>
      <c r="H180" s="88">
        <v>109974300</v>
      </c>
      <c r="I180" s="85">
        <v>27.74</v>
      </c>
    </row>
    <row r="181" spans="3:9" ht="12.75">
      <c r="C181" s="86">
        <v>39504</v>
      </c>
      <c r="D181" s="87">
        <v>27.74</v>
      </c>
      <c r="E181" s="87">
        <v>28.86</v>
      </c>
      <c r="F181" s="87">
        <v>27.67</v>
      </c>
      <c r="G181" s="87">
        <v>28.38</v>
      </c>
      <c r="H181" s="88">
        <v>108923500</v>
      </c>
      <c r="I181" s="85">
        <v>28.28</v>
      </c>
    </row>
    <row r="182" spans="3:9" ht="12.75">
      <c r="C182" s="86">
        <v>39505</v>
      </c>
      <c r="D182" s="87">
        <v>28.19</v>
      </c>
      <c r="E182" s="87">
        <v>28.68</v>
      </c>
      <c r="F182" s="87">
        <v>28.1</v>
      </c>
      <c r="G182" s="87">
        <v>28.26</v>
      </c>
      <c r="H182" s="88">
        <v>75199500</v>
      </c>
      <c r="I182" s="85">
        <v>28.16</v>
      </c>
    </row>
    <row r="183" spans="3:9" ht="12.75">
      <c r="C183" s="86">
        <v>39506</v>
      </c>
      <c r="D183" s="87">
        <v>28.02</v>
      </c>
      <c r="E183" s="87">
        <v>28.27</v>
      </c>
      <c r="F183" s="87">
        <v>27.8</v>
      </c>
      <c r="G183" s="87">
        <v>27.93</v>
      </c>
      <c r="H183" s="88">
        <v>83002900</v>
      </c>
      <c r="I183" s="85">
        <v>27.83</v>
      </c>
    </row>
    <row r="184" spans="3:9" ht="12.75">
      <c r="C184" s="86">
        <v>39507</v>
      </c>
      <c r="D184" s="87">
        <v>27.69</v>
      </c>
      <c r="E184" s="87">
        <v>27.83</v>
      </c>
      <c r="F184" s="87">
        <v>27.02</v>
      </c>
      <c r="G184" s="87">
        <v>27.2</v>
      </c>
      <c r="H184" s="88">
        <v>117411400</v>
      </c>
      <c r="I184" s="85">
        <v>27.1</v>
      </c>
    </row>
    <row r="185" spans="3:9" ht="12.75">
      <c r="C185" s="86">
        <v>39510</v>
      </c>
      <c r="D185" s="87">
        <v>27.24</v>
      </c>
      <c r="E185" s="87">
        <v>27.39</v>
      </c>
      <c r="F185" s="87">
        <v>26.87</v>
      </c>
      <c r="G185" s="87">
        <v>26.99</v>
      </c>
      <c r="H185" s="88">
        <v>76544300</v>
      </c>
      <c r="I185" s="85">
        <v>26.89</v>
      </c>
    </row>
    <row r="186" spans="3:9" ht="12.75">
      <c r="C186" s="86">
        <v>39511</v>
      </c>
      <c r="D186" s="87">
        <v>27.02</v>
      </c>
      <c r="E186" s="87">
        <v>27.63</v>
      </c>
      <c r="F186" s="87">
        <v>26.96</v>
      </c>
      <c r="G186" s="87">
        <v>27.59</v>
      </c>
      <c r="H186" s="88">
        <v>86925600</v>
      </c>
      <c r="I186" s="85">
        <v>27.49</v>
      </c>
    </row>
    <row r="187" spans="3:9" ht="12.75">
      <c r="C187" s="86">
        <v>39512</v>
      </c>
      <c r="D187" s="87">
        <v>27.75</v>
      </c>
      <c r="E187" s="87">
        <v>28.41</v>
      </c>
      <c r="F187" s="87">
        <v>27.7</v>
      </c>
      <c r="G187" s="87">
        <v>28.12</v>
      </c>
      <c r="H187" s="88">
        <v>106489800</v>
      </c>
      <c r="I187" s="85">
        <v>28.02</v>
      </c>
    </row>
    <row r="188" spans="3:9" ht="12.75">
      <c r="C188" s="86">
        <v>39513</v>
      </c>
      <c r="D188" s="87">
        <v>28.06</v>
      </c>
      <c r="E188" s="87">
        <v>28.17</v>
      </c>
      <c r="F188" s="87">
        <v>27.5</v>
      </c>
      <c r="G188" s="87">
        <v>27.57</v>
      </c>
      <c r="H188" s="88">
        <v>91127700</v>
      </c>
      <c r="I188" s="85">
        <v>27.47</v>
      </c>
    </row>
    <row r="189" spans="3:9" ht="12.75">
      <c r="C189" s="86">
        <v>39514</v>
      </c>
      <c r="D189" s="87">
        <v>27.34</v>
      </c>
      <c r="E189" s="87">
        <v>28.07</v>
      </c>
      <c r="F189" s="87">
        <v>27.32</v>
      </c>
      <c r="G189" s="87">
        <v>27.87</v>
      </c>
      <c r="H189" s="88">
        <v>77597600</v>
      </c>
      <c r="I189" s="85">
        <v>27.77</v>
      </c>
    </row>
    <row r="190" spans="3:9" ht="12.75">
      <c r="C190" s="86">
        <v>39517</v>
      </c>
      <c r="D190" s="87">
        <v>27.83</v>
      </c>
      <c r="E190" s="87">
        <v>28.26</v>
      </c>
      <c r="F190" s="87">
        <v>27.75</v>
      </c>
      <c r="G190" s="87">
        <v>28.05</v>
      </c>
      <c r="H190" s="88">
        <v>72175100</v>
      </c>
      <c r="I190" s="85">
        <v>27.95</v>
      </c>
    </row>
    <row r="191" spans="3:9" ht="12.75">
      <c r="C191" s="86">
        <v>39518</v>
      </c>
      <c r="D191" s="87">
        <v>28.4</v>
      </c>
      <c r="E191" s="87">
        <v>29.34</v>
      </c>
      <c r="F191" s="87">
        <v>28.38</v>
      </c>
      <c r="G191" s="87">
        <v>29.28</v>
      </c>
      <c r="H191" s="88">
        <v>98740700</v>
      </c>
      <c r="I191" s="85">
        <v>29.17</v>
      </c>
    </row>
    <row r="192" spans="3:9" ht="12.75">
      <c r="C192" s="86">
        <v>39519</v>
      </c>
      <c r="D192" s="87">
        <v>29.43</v>
      </c>
      <c r="E192" s="87">
        <v>29.49</v>
      </c>
      <c r="F192" s="87">
        <v>28.54</v>
      </c>
      <c r="G192" s="87">
        <v>28.63</v>
      </c>
      <c r="H192" s="88">
        <v>75993800</v>
      </c>
      <c r="I192" s="85">
        <v>28.52</v>
      </c>
    </row>
    <row r="193" spans="3:9" ht="12.75">
      <c r="C193" s="86">
        <v>39520</v>
      </c>
      <c r="D193" s="87">
        <v>28.54</v>
      </c>
      <c r="E193" s="87">
        <v>28.99</v>
      </c>
      <c r="F193" s="87">
        <v>28.16</v>
      </c>
      <c r="G193" s="87">
        <v>28.62</v>
      </c>
      <c r="H193" s="88">
        <v>84552200</v>
      </c>
      <c r="I193" s="85">
        <v>28.52</v>
      </c>
    </row>
    <row r="194" spans="3:9" ht="12.75">
      <c r="C194" s="86">
        <v>39521</v>
      </c>
      <c r="D194" s="87">
        <v>28.72</v>
      </c>
      <c r="E194" s="87">
        <v>29.01</v>
      </c>
      <c r="F194" s="87">
        <v>27.64</v>
      </c>
      <c r="G194" s="87">
        <v>27.96</v>
      </c>
      <c r="H194" s="88">
        <v>105214900</v>
      </c>
      <c r="I194" s="85">
        <v>27.86</v>
      </c>
    </row>
    <row r="195" spans="3:9" ht="12.75">
      <c r="C195" s="86">
        <v>39524</v>
      </c>
      <c r="D195" s="87">
        <v>27.3</v>
      </c>
      <c r="E195" s="87">
        <v>28.73</v>
      </c>
      <c r="F195" s="87">
        <v>27.28</v>
      </c>
      <c r="G195" s="87">
        <v>28.3</v>
      </c>
      <c r="H195" s="88">
        <v>84490100</v>
      </c>
      <c r="I195" s="85">
        <v>28.2</v>
      </c>
    </row>
    <row r="196" spans="3:9" ht="12.75">
      <c r="C196" s="86">
        <v>39525</v>
      </c>
      <c r="D196" s="87">
        <v>28.67</v>
      </c>
      <c r="E196" s="87">
        <v>29.48</v>
      </c>
      <c r="F196" s="87">
        <v>28.67</v>
      </c>
      <c r="G196" s="87">
        <v>29.42</v>
      </c>
      <c r="H196" s="88">
        <v>83695300</v>
      </c>
      <c r="I196" s="85">
        <v>29.31</v>
      </c>
    </row>
    <row r="197" spans="3:9" ht="12.75">
      <c r="C197" s="86">
        <v>39526</v>
      </c>
      <c r="D197" s="87">
        <v>29.38</v>
      </c>
      <c r="E197" s="87">
        <v>29.59</v>
      </c>
      <c r="F197" s="87">
        <v>28.62</v>
      </c>
      <c r="G197" s="87">
        <v>28.62</v>
      </c>
      <c r="H197" s="88">
        <v>61442100</v>
      </c>
      <c r="I197" s="85">
        <v>28.52</v>
      </c>
    </row>
    <row r="198" spans="3:9" ht="12.75">
      <c r="C198" s="86">
        <v>39527</v>
      </c>
      <c r="D198" s="87">
        <v>28.74</v>
      </c>
      <c r="E198" s="87">
        <v>29.22</v>
      </c>
      <c r="F198" s="87">
        <v>28.59</v>
      </c>
      <c r="G198" s="87">
        <v>29.18</v>
      </c>
      <c r="H198" s="88">
        <v>60170200</v>
      </c>
      <c r="I198" s="85">
        <v>29.07</v>
      </c>
    </row>
    <row r="199" spans="3:9" ht="12.75">
      <c r="C199" s="86">
        <v>39531</v>
      </c>
      <c r="D199" s="87">
        <v>29.33</v>
      </c>
      <c r="E199" s="87">
        <v>29.4</v>
      </c>
      <c r="F199" s="87">
        <v>29.06</v>
      </c>
      <c r="G199" s="87">
        <v>29.17</v>
      </c>
      <c r="H199" s="88">
        <v>48294700</v>
      </c>
      <c r="I199" s="85">
        <v>29.06</v>
      </c>
    </row>
    <row r="200" spans="3:9" ht="12.75">
      <c r="C200" s="86">
        <v>39532</v>
      </c>
      <c r="D200" s="87">
        <v>29.33</v>
      </c>
      <c r="E200" s="87">
        <v>29.37</v>
      </c>
      <c r="F200" s="87">
        <v>28.94</v>
      </c>
      <c r="G200" s="87">
        <v>29.14</v>
      </c>
      <c r="H200" s="88">
        <v>49149000</v>
      </c>
      <c r="I200" s="85">
        <v>29.03</v>
      </c>
    </row>
    <row r="201" spans="3:9" ht="12.75">
      <c r="C201" s="86">
        <v>39533</v>
      </c>
      <c r="D201" s="87">
        <v>29.03</v>
      </c>
      <c r="E201" s="87">
        <v>29.07</v>
      </c>
      <c r="F201" s="87">
        <v>28.38</v>
      </c>
      <c r="G201" s="87">
        <v>28.56</v>
      </c>
      <c r="H201" s="88">
        <v>45868100</v>
      </c>
      <c r="I201" s="85">
        <v>28.46</v>
      </c>
    </row>
    <row r="202" spans="3:9" ht="12.75">
      <c r="C202" s="86">
        <v>39534</v>
      </c>
      <c r="D202" s="87">
        <v>28.48</v>
      </c>
      <c r="E202" s="87">
        <v>28.49</v>
      </c>
      <c r="F202" s="87">
        <v>28</v>
      </c>
      <c r="G202" s="87">
        <v>28.05</v>
      </c>
      <c r="H202" s="88">
        <v>47894400</v>
      </c>
      <c r="I202" s="85">
        <v>27.95</v>
      </c>
    </row>
    <row r="203" spans="3:9" ht="12.75">
      <c r="C203" s="86">
        <v>39535</v>
      </c>
      <c r="D203" s="87">
        <v>28.23</v>
      </c>
      <c r="E203" s="87">
        <v>28.43</v>
      </c>
      <c r="F203" s="87">
        <v>27.83</v>
      </c>
      <c r="G203" s="87">
        <v>27.91</v>
      </c>
      <c r="H203" s="88">
        <v>49244000</v>
      </c>
      <c r="I203" s="85">
        <v>27.81</v>
      </c>
    </row>
    <row r="204" spans="3:9" ht="12.75">
      <c r="C204" s="86">
        <v>39538</v>
      </c>
      <c r="D204" s="87">
        <v>27.88</v>
      </c>
      <c r="E204" s="87">
        <v>28.59</v>
      </c>
      <c r="F204" s="87">
        <v>27.84</v>
      </c>
      <c r="G204" s="87">
        <v>28.38</v>
      </c>
      <c r="H204" s="88">
        <v>46780600</v>
      </c>
      <c r="I204" s="85">
        <v>28.28</v>
      </c>
    </row>
    <row r="205" spans="3:9" ht="12.75">
      <c r="C205" s="86">
        <v>39539</v>
      </c>
      <c r="D205" s="87">
        <v>28.83</v>
      </c>
      <c r="E205" s="87">
        <v>29.54</v>
      </c>
      <c r="F205" s="87">
        <v>28.63</v>
      </c>
      <c r="G205" s="87">
        <v>29.5</v>
      </c>
      <c r="H205" s="88">
        <v>65796200</v>
      </c>
      <c r="I205" s="85">
        <v>29.39</v>
      </c>
    </row>
    <row r="206" spans="3:9" ht="12.75">
      <c r="C206" s="86">
        <v>39540</v>
      </c>
      <c r="D206" s="87">
        <v>29.57</v>
      </c>
      <c r="E206" s="87">
        <v>29.58</v>
      </c>
      <c r="F206" s="87">
        <v>29</v>
      </c>
      <c r="G206" s="87">
        <v>29.16</v>
      </c>
      <c r="H206" s="88">
        <v>49499400</v>
      </c>
      <c r="I206" s="85">
        <v>29.05</v>
      </c>
    </row>
    <row r="207" spans="3:9" ht="12.75">
      <c r="C207" s="86">
        <v>39541</v>
      </c>
      <c r="D207" s="87">
        <v>29</v>
      </c>
      <c r="E207" s="87">
        <v>29.32</v>
      </c>
      <c r="F207" s="87">
        <v>28.8</v>
      </c>
      <c r="G207" s="87">
        <v>29</v>
      </c>
      <c r="H207" s="88">
        <v>38961400</v>
      </c>
      <c r="I207" s="85">
        <v>28.89</v>
      </c>
    </row>
    <row r="208" spans="3:9" ht="12.75">
      <c r="C208" s="86">
        <v>39542</v>
      </c>
      <c r="D208" s="87">
        <v>29.13</v>
      </c>
      <c r="E208" s="87">
        <v>29.26</v>
      </c>
      <c r="F208" s="87">
        <v>28.74</v>
      </c>
      <c r="G208" s="87">
        <v>29.16</v>
      </c>
      <c r="H208" s="88">
        <v>43860800</v>
      </c>
      <c r="I208" s="85">
        <v>29.05</v>
      </c>
    </row>
    <row r="209" spans="3:9" ht="12.75">
      <c r="C209" s="86">
        <v>39545</v>
      </c>
      <c r="D209" s="87">
        <v>29.55</v>
      </c>
      <c r="E209" s="87">
        <v>29.59</v>
      </c>
      <c r="F209" s="87">
        <v>29.03</v>
      </c>
      <c r="G209" s="87">
        <v>29.16</v>
      </c>
      <c r="H209" s="88">
        <v>44428600</v>
      </c>
      <c r="I209" s="85">
        <v>29.05</v>
      </c>
    </row>
    <row r="210" spans="3:9" ht="12.75">
      <c r="C210" s="86">
        <v>39546</v>
      </c>
      <c r="D210" s="87">
        <v>28.94</v>
      </c>
      <c r="E210" s="87">
        <v>29</v>
      </c>
      <c r="F210" s="87">
        <v>28.54</v>
      </c>
      <c r="G210" s="87">
        <v>28.75</v>
      </c>
      <c r="H210" s="88">
        <v>44733500</v>
      </c>
      <c r="I210" s="85">
        <v>28.64</v>
      </c>
    </row>
    <row r="211" spans="3:9" ht="12.75">
      <c r="C211" s="86">
        <v>39547</v>
      </c>
      <c r="D211" s="87">
        <v>28.72</v>
      </c>
      <c r="E211" s="87">
        <v>29.04</v>
      </c>
      <c r="F211" s="87">
        <v>28.54</v>
      </c>
      <c r="G211" s="87">
        <v>28.89</v>
      </c>
      <c r="H211" s="88">
        <v>45839300</v>
      </c>
      <c r="I211" s="85">
        <v>28.78</v>
      </c>
    </row>
    <row r="212" spans="3:9" ht="12.75">
      <c r="C212" s="86">
        <v>39548</v>
      </c>
      <c r="D212" s="87">
        <v>28.83</v>
      </c>
      <c r="E212" s="87">
        <v>29.4</v>
      </c>
      <c r="F212" s="87">
        <v>28.8</v>
      </c>
      <c r="G212" s="87">
        <v>29.11</v>
      </c>
      <c r="H212" s="88">
        <v>65591600</v>
      </c>
      <c r="I212" s="85">
        <v>29</v>
      </c>
    </row>
    <row r="213" spans="3:9" ht="12.75">
      <c r="C213" s="86">
        <v>39549</v>
      </c>
      <c r="D213" s="87">
        <v>28.87</v>
      </c>
      <c r="E213" s="87">
        <v>29.01</v>
      </c>
      <c r="F213" s="87">
        <v>28.21</v>
      </c>
      <c r="G213" s="87">
        <v>28.28</v>
      </c>
      <c r="H213" s="88">
        <v>54373700</v>
      </c>
      <c r="I213" s="85">
        <v>28.18</v>
      </c>
    </row>
    <row r="214" spans="3:9" ht="12.75">
      <c r="C214" s="86">
        <v>39552</v>
      </c>
      <c r="D214" s="87">
        <v>28.24</v>
      </c>
      <c r="E214" s="87">
        <v>28.31</v>
      </c>
      <c r="F214" s="87">
        <v>27.93</v>
      </c>
      <c r="G214" s="87">
        <v>28.06</v>
      </c>
      <c r="H214" s="88">
        <v>43418100</v>
      </c>
      <c r="I214" s="85">
        <v>27.96</v>
      </c>
    </row>
    <row r="215" spans="3:9" ht="12.75">
      <c r="C215" s="86">
        <v>39553</v>
      </c>
      <c r="D215" s="87">
        <v>28.12</v>
      </c>
      <c r="E215" s="87">
        <v>28.48</v>
      </c>
      <c r="F215" s="87">
        <v>28.03</v>
      </c>
      <c r="G215" s="87">
        <v>28.25</v>
      </c>
      <c r="H215" s="88">
        <v>34310000</v>
      </c>
      <c r="I215" s="85">
        <v>28.15</v>
      </c>
    </row>
    <row r="216" spans="3:9" ht="12.75">
      <c r="C216" s="86">
        <v>39554</v>
      </c>
      <c r="D216" s="87">
        <v>28.57</v>
      </c>
      <c r="E216" s="87">
        <v>29.05</v>
      </c>
      <c r="F216" s="87">
        <v>28.38</v>
      </c>
      <c r="G216" s="87">
        <v>28.95</v>
      </c>
      <c r="H216" s="88">
        <v>54107400</v>
      </c>
      <c r="I216" s="85">
        <v>28.84</v>
      </c>
    </row>
    <row r="217" spans="3:9" ht="12.75">
      <c r="C217" s="86">
        <v>39555</v>
      </c>
      <c r="D217" s="87">
        <v>29.12</v>
      </c>
      <c r="E217" s="87">
        <v>29.34</v>
      </c>
      <c r="F217" s="87">
        <v>28.9</v>
      </c>
      <c r="G217" s="87">
        <v>29.22</v>
      </c>
      <c r="H217" s="88">
        <v>48743300</v>
      </c>
      <c r="I217" s="85">
        <v>29.11</v>
      </c>
    </row>
    <row r="218" spans="3:9" ht="12.75">
      <c r="C218" s="86">
        <v>39556</v>
      </c>
      <c r="D218" s="87">
        <v>30.01</v>
      </c>
      <c r="E218" s="87">
        <v>30.1</v>
      </c>
      <c r="F218" s="87">
        <v>29.61</v>
      </c>
      <c r="G218" s="87">
        <v>30</v>
      </c>
      <c r="H218" s="88">
        <v>73658900</v>
      </c>
      <c r="I218" s="85">
        <v>29.89</v>
      </c>
    </row>
    <row r="219" spans="3:9" ht="12.75">
      <c r="C219" s="86">
        <v>39559</v>
      </c>
      <c r="D219" s="87">
        <v>30.19</v>
      </c>
      <c r="E219" s="87">
        <v>30.6</v>
      </c>
      <c r="F219" s="87">
        <v>30.12</v>
      </c>
      <c r="G219" s="87">
        <v>30.42</v>
      </c>
      <c r="H219" s="88">
        <v>54411700</v>
      </c>
      <c r="I219" s="85">
        <v>30.31</v>
      </c>
    </row>
    <row r="220" spans="3:9" ht="12.75">
      <c r="C220" s="86">
        <v>39560</v>
      </c>
      <c r="D220" s="87">
        <v>30.64</v>
      </c>
      <c r="E220" s="87">
        <v>30.7</v>
      </c>
      <c r="F220" s="87">
        <v>29.97</v>
      </c>
      <c r="G220" s="87">
        <v>30.25</v>
      </c>
      <c r="H220" s="88">
        <v>67387500</v>
      </c>
      <c r="I220" s="85">
        <v>30.14</v>
      </c>
    </row>
    <row r="221" spans="3:9" ht="12.75">
      <c r="C221" s="86">
        <v>39561</v>
      </c>
      <c r="D221" s="87">
        <v>30.45</v>
      </c>
      <c r="E221" s="87">
        <v>31.46</v>
      </c>
      <c r="F221" s="87">
        <v>30.3</v>
      </c>
      <c r="G221" s="87">
        <v>31.45</v>
      </c>
      <c r="H221" s="88">
        <v>98351500</v>
      </c>
      <c r="I221" s="85">
        <v>31.33</v>
      </c>
    </row>
    <row r="222" spans="3:9" ht="12.75">
      <c r="C222" s="86">
        <v>39562</v>
      </c>
      <c r="D222" s="87">
        <v>31.63</v>
      </c>
      <c r="E222" s="87">
        <v>32.1</v>
      </c>
      <c r="F222" s="87">
        <v>31.16</v>
      </c>
      <c r="G222" s="87">
        <v>31.8</v>
      </c>
      <c r="H222" s="88">
        <v>115416700</v>
      </c>
      <c r="I222" s="85">
        <v>31.68</v>
      </c>
    </row>
    <row r="223" spans="3:9" ht="12.75">
      <c r="C223" s="86">
        <v>39563</v>
      </c>
      <c r="D223" s="87">
        <v>30.05</v>
      </c>
      <c r="E223" s="87">
        <v>30.39</v>
      </c>
      <c r="F223" s="87">
        <v>29.6</v>
      </c>
      <c r="G223" s="87">
        <v>29.83</v>
      </c>
      <c r="H223" s="88">
        <v>145194900</v>
      </c>
      <c r="I223" s="85">
        <v>29.72</v>
      </c>
    </row>
    <row r="224" spans="3:9" ht="12.75">
      <c r="C224" s="86">
        <v>39566</v>
      </c>
      <c r="D224" s="87">
        <v>29.8</v>
      </c>
      <c r="E224" s="87">
        <v>29.84</v>
      </c>
      <c r="F224" s="87">
        <v>28.82</v>
      </c>
      <c r="G224" s="87">
        <v>28.99</v>
      </c>
      <c r="H224" s="88">
        <v>97473000</v>
      </c>
      <c r="I224" s="85">
        <v>28.88</v>
      </c>
    </row>
    <row r="225" spans="3:9" ht="12.75">
      <c r="C225" s="86">
        <v>39567</v>
      </c>
      <c r="D225" s="87">
        <v>28.8</v>
      </c>
      <c r="E225" s="87">
        <v>28.9</v>
      </c>
      <c r="F225" s="87">
        <v>28.45</v>
      </c>
      <c r="G225" s="87">
        <v>28.64</v>
      </c>
      <c r="H225" s="88">
        <v>84428900</v>
      </c>
      <c r="I225" s="85">
        <v>28.53</v>
      </c>
    </row>
    <row r="226" spans="3:9" ht="12.75">
      <c r="C226" s="86">
        <v>39568</v>
      </c>
      <c r="D226" s="87">
        <v>28.74</v>
      </c>
      <c r="E226" s="87">
        <v>29.21</v>
      </c>
      <c r="F226" s="87">
        <v>28.51</v>
      </c>
      <c r="G226" s="87">
        <v>28.52</v>
      </c>
      <c r="H226" s="88">
        <v>74733600</v>
      </c>
      <c r="I226" s="85">
        <v>28.42</v>
      </c>
    </row>
    <row r="227" spans="3:9" ht="12.75">
      <c r="C227" s="86">
        <v>39569</v>
      </c>
      <c r="D227" s="87">
        <v>28.5</v>
      </c>
      <c r="E227" s="87">
        <v>29.49</v>
      </c>
      <c r="F227" s="87">
        <v>28.48</v>
      </c>
      <c r="G227" s="87">
        <v>29.4</v>
      </c>
      <c r="H227" s="88">
        <v>71699400</v>
      </c>
      <c r="I227" s="85">
        <v>29.29</v>
      </c>
    </row>
    <row r="228" spans="3:9" ht="12.75">
      <c r="C228" s="86">
        <v>39570</v>
      </c>
      <c r="D228" s="87">
        <v>29.59</v>
      </c>
      <c r="E228" s="87">
        <v>29.62</v>
      </c>
      <c r="F228" s="87">
        <v>28.86</v>
      </c>
      <c r="G228" s="87">
        <v>29.24</v>
      </c>
      <c r="H228" s="88">
        <v>66024200</v>
      </c>
      <c r="I228" s="85">
        <v>29.13</v>
      </c>
    </row>
    <row r="229" spans="3:9" ht="12.75">
      <c r="C229" s="86">
        <v>39573</v>
      </c>
      <c r="D229" s="87">
        <v>29.93</v>
      </c>
      <c r="E229" s="87">
        <v>30.23</v>
      </c>
      <c r="F229" s="87">
        <v>28.99</v>
      </c>
      <c r="G229" s="87">
        <v>29.08</v>
      </c>
      <c r="H229" s="88">
        <v>119687700</v>
      </c>
      <c r="I229" s="85">
        <v>28.97</v>
      </c>
    </row>
    <row r="230" spans="3:9" ht="12.75">
      <c r="C230" s="86">
        <v>39574</v>
      </c>
      <c r="D230" s="87">
        <v>29</v>
      </c>
      <c r="E230" s="87">
        <v>29.86</v>
      </c>
      <c r="F230" s="87">
        <v>28.93</v>
      </c>
      <c r="G230" s="87">
        <v>29.7</v>
      </c>
      <c r="H230" s="88">
        <v>93582000</v>
      </c>
      <c r="I230" s="85">
        <v>29.59</v>
      </c>
    </row>
    <row r="231" spans="3:9" ht="12.75">
      <c r="C231" s="86">
        <v>39575</v>
      </c>
      <c r="D231" s="87">
        <v>29.69</v>
      </c>
      <c r="E231" s="87">
        <v>30.14</v>
      </c>
      <c r="F231" s="87">
        <v>29.08</v>
      </c>
      <c r="G231" s="87">
        <v>29.21</v>
      </c>
      <c r="H231" s="88">
        <v>88775000</v>
      </c>
      <c r="I231" s="85">
        <v>29.1</v>
      </c>
    </row>
    <row r="232" spans="3:9" ht="12.75">
      <c r="C232" s="86">
        <v>39576</v>
      </c>
      <c r="D232" s="87">
        <v>29.28</v>
      </c>
      <c r="E232" s="87">
        <v>29.39</v>
      </c>
      <c r="F232" s="87">
        <v>29</v>
      </c>
      <c r="G232" s="87">
        <v>29.27</v>
      </c>
      <c r="H232" s="88">
        <v>69589900</v>
      </c>
      <c r="I232" s="85">
        <v>29.16</v>
      </c>
    </row>
    <row r="233" spans="3:9" ht="12.75">
      <c r="C233" s="86">
        <v>39577</v>
      </c>
      <c r="D233" s="87">
        <v>29.21</v>
      </c>
      <c r="E233" s="87">
        <v>29.55</v>
      </c>
      <c r="F233" s="87">
        <v>28.95</v>
      </c>
      <c r="G233" s="87">
        <v>29.39</v>
      </c>
      <c r="H233" s="88">
        <v>51621200</v>
      </c>
      <c r="I233" s="85">
        <v>29.28</v>
      </c>
    </row>
    <row r="234" spans="3:9" ht="12.75">
      <c r="C234" s="86">
        <v>39580</v>
      </c>
      <c r="D234" s="87">
        <v>29.4</v>
      </c>
      <c r="E234" s="87">
        <v>30.06</v>
      </c>
      <c r="F234" s="87">
        <v>29.35</v>
      </c>
      <c r="G234" s="87">
        <v>29.99</v>
      </c>
      <c r="H234" s="88">
        <v>64278800</v>
      </c>
      <c r="I234" s="85">
        <v>29.88</v>
      </c>
    </row>
    <row r="235" spans="3:9" ht="12.75">
      <c r="C235" s="86">
        <v>39581</v>
      </c>
      <c r="D235" s="87">
        <v>30</v>
      </c>
      <c r="E235" s="87">
        <v>30.13</v>
      </c>
      <c r="F235" s="87">
        <v>29.53</v>
      </c>
      <c r="G235" s="87">
        <v>29.78</v>
      </c>
      <c r="H235" s="88">
        <v>70934700</v>
      </c>
      <c r="I235" s="85">
        <v>29.78</v>
      </c>
    </row>
    <row r="236" spans="3:9" ht="12.75">
      <c r="C236" s="86">
        <v>39582</v>
      </c>
      <c r="D236" s="87">
        <v>29.89</v>
      </c>
      <c r="E236" s="87">
        <v>30.26</v>
      </c>
      <c r="F236" s="87">
        <v>29.73</v>
      </c>
      <c r="G236" s="87">
        <v>29.93</v>
      </c>
      <c r="H236" s="88">
        <v>66730400</v>
      </c>
      <c r="I236" s="85">
        <v>29.93</v>
      </c>
    </row>
    <row r="237" spans="3:9" ht="12.75">
      <c r="C237" s="86">
        <v>39583</v>
      </c>
      <c r="D237" s="87">
        <v>29.98</v>
      </c>
      <c r="E237" s="87">
        <v>30.53</v>
      </c>
      <c r="F237" s="87">
        <v>29.94</v>
      </c>
      <c r="G237" s="87">
        <v>30.45</v>
      </c>
      <c r="H237" s="88">
        <v>53355800</v>
      </c>
      <c r="I237" s="85">
        <v>30.45</v>
      </c>
    </row>
    <row r="238" spans="3:9" ht="12.75">
      <c r="C238" s="86">
        <v>39584</v>
      </c>
      <c r="D238" s="87">
        <v>30.47</v>
      </c>
      <c r="E238" s="87">
        <v>30.48</v>
      </c>
      <c r="F238" s="87">
        <v>29.92</v>
      </c>
      <c r="G238" s="87">
        <v>29.99</v>
      </c>
      <c r="H238" s="88">
        <v>81538200</v>
      </c>
      <c r="I238" s="85">
        <v>29.99</v>
      </c>
    </row>
    <row r="239" spans="3:9" ht="12.75">
      <c r="C239" s="86">
        <v>39587</v>
      </c>
      <c r="D239" s="87">
        <v>29.87</v>
      </c>
      <c r="E239" s="87">
        <v>29.89</v>
      </c>
      <c r="F239" s="87">
        <v>29.31</v>
      </c>
      <c r="G239" s="87">
        <v>29.46</v>
      </c>
      <c r="H239" s="88">
        <v>59615000</v>
      </c>
      <c r="I239" s="85">
        <v>29.46</v>
      </c>
    </row>
    <row r="240" spans="3:9" ht="12.75">
      <c r="C240" s="86">
        <v>39588</v>
      </c>
      <c r="D240" s="87">
        <v>29.3</v>
      </c>
      <c r="E240" s="87">
        <v>29.31</v>
      </c>
      <c r="F240" s="87">
        <v>28.63</v>
      </c>
      <c r="G240" s="87">
        <v>28.76</v>
      </c>
      <c r="H240" s="88">
        <v>75767600</v>
      </c>
      <c r="I240" s="85">
        <v>28.76</v>
      </c>
    </row>
    <row r="241" spans="3:9" ht="12.75">
      <c r="C241" s="86">
        <v>39589</v>
      </c>
      <c r="D241" s="87">
        <v>28.81</v>
      </c>
      <c r="E241" s="87">
        <v>29.05</v>
      </c>
      <c r="F241" s="87">
        <v>28.19</v>
      </c>
      <c r="G241" s="87">
        <v>28.25</v>
      </c>
      <c r="H241" s="88">
        <v>60125100</v>
      </c>
      <c r="I241" s="85">
        <v>28.25</v>
      </c>
    </row>
    <row r="242" spans="3:9" ht="12.75">
      <c r="C242" s="86">
        <v>39590</v>
      </c>
      <c r="D242" s="87">
        <v>28.28</v>
      </c>
      <c r="E242" s="87">
        <v>28.7</v>
      </c>
      <c r="F242" s="87">
        <v>28.18</v>
      </c>
      <c r="G242" s="87">
        <v>28.47</v>
      </c>
      <c r="H242" s="88">
        <v>52203100</v>
      </c>
      <c r="I242" s="85">
        <v>28.47</v>
      </c>
    </row>
    <row r="243" spans="3:9" ht="12.75">
      <c r="C243" s="86">
        <v>39591</v>
      </c>
      <c r="D243" s="87">
        <v>28.26</v>
      </c>
      <c r="E243" s="87">
        <v>28.33</v>
      </c>
      <c r="F243" s="87">
        <v>27.95</v>
      </c>
      <c r="G243" s="87">
        <v>28.05</v>
      </c>
      <c r="H243" s="88">
        <v>48890700</v>
      </c>
      <c r="I243" s="85">
        <v>28.05</v>
      </c>
    </row>
    <row r="244" spans="3:9" ht="12.75">
      <c r="C244" s="86">
        <v>39595</v>
      </c>
      <c r="D244" s="87">
        <v>28.11</v>
      </c>
      <c r="E244" s="87">
        <v>28.5</v>
      </c>
      <c r="F244" s="87">
        <v>28.05</v>
      </c>
      <c r="G244" s="87">
        <v>28.44</v>
      </c>
      <c r="H244" s="88">
        <v>47334500</v>
      </c>
      <c r="I244" s="85">
        <v>28.44</v>
      </c>
    </row>
    <row r="245" spans="3:9" ht="12.75">
      <c r="C245" s="86">
        <v>39596</v>
      </c>
      <c r="D245" s="87">
        <v>28.56</v>
      </c>
      <c r="E245" s="87">
        <v>28.57</v>
      </c>
      <c r="F245" s="87">
        <v>28.04</v>
      </c>
      <c r="G245" s="87">
        <v>28.18</v>
      </c>
      <c r="H245" s="88">
        <v>52318500</v>
      </c>
      <c r="I245" s="85">
        <v>28.18</v>
      </c>
    </row>
    <row r="246" spans="3:9" ht="12.75">
      <c r="C246" s="86">
        <v>39597</v>
      </c>
      <c r="D246" s="87">
        <v>28.21</v>
      </c>
      <c r="E246" s="87">
        <v>28.68</v>
      </c>
      <c r="F246" s="87">
        <v>28.14</v>
      </c>
      <c r="G246" s="87">
        <v>28.31</v>
      </c>
      <c r="H246" s="88">
        <v>47699200</v>
      </c>
      <c r="I246" s="85">
        <v>28.31</v>
      </c>
    </row>
    <row r="247" spans="3:9" ht="12.75">
      <c r="C247" s="86">
        <v>39598</v>
      </c>
      <c r="D247" s="87">
        <v>28.38</v>
      </c>
      <c r="E247" s="87">
        <v>28.7</v>
      </c>
      <c r="F247" s="87">
        <v>28.2</v>
      </c>
      <c r="G247" s="87">
        <v>28.32</v>
      </c>
      <c r="H247" s="88">
        <v>63399200</v>
      </c>
      <c r="I247" s="85">
        <v>28.32</v>
      </c>
    </row>
    <row r="248" spans="3:9" ht="12.75">
      <c r="C248" s="86">
        <v>39601</v>
      </c>
      <c r="D248" s="87">
        <v>28.24</v>
      </c>
      <c r="E248" s="87">
        <v>28.36</v>
      </c>
      <c r="F248" s="87">
        <v>27.55</v>
      </c>
      <c r="G248" s="87">
        <v>27.8</v>
      </c>
      <c r="H248" s="88">
        <v>77028400</v>
      </c>
      <c r="I248" s="85">
        <v>27.8</v>
      </c>
    </row>
    <row r="249" spans="3:9" ht="12.75">
      <c r="C249" s="86">
        <v>39602</v>
      </c>
      <c r="D249" s="87">
        <v>27.91</v>
      </c>
      <c r="E249" s="87">
        <v>28.31</v>
      </c>
      <c r="F249" s="87">
        <v>27.27</v>
      </c>
      <c r="G249" s="87">
        <v>27.31</v>
      </c>
      <c r="H249" s="88">
        <v>86616700</v>
      </c>
      <c r="I249" s="85">
        <v>27.31</v>
      </c>
    </row>
    <row r="250" spans="3:9" ht="12.75">
      <c r="C250" s="86">
        <v>39603</v>
      </c>
      <c r="D250" s="87">
        <v>27.28</v>
      </c>
      <c r="E250" s="87">
        <v>27.64</v>
      </c>
      <c r="F250" s="87">
        <v>27.2</v>
      </c>
      <c r="G250" s="87">
        <v>27.54</v>
      </c>
      <c r="H250" s="88">
        <v>79567400</v>
      </c>
      <c r="I250" s="85">
        <v>27.54</v>
      </c>
    </row>
    <row r="251" spans="3:9" ht="12.75">
      <c r="C251" s="86">
        <v>39604</v>
      </c>
      <c r="D251" s="87">
        <v>27.72</v>
      </c>
      <c r="E251" s="87">
        <v>28.3</v>
      </c>
      <c r="F251" s="87">
        <v>27.6</v>
      </c>
      <c r="G251" s="87">
        <v>28.3</v>
      </c>
      <c r="H251" s="88">
        <v>76063400</v>
      </c>
      <c r="I251" s="85">
        <v>28.3</v>
      </c>
    </row>
    <row r="252" spans="3:9" ht="12.75">
      <c r="C252" s="86">
        <v>39605</v>
      </c>
      <c r="D252" s="87">
        <v>27.99</v>
      </c>
      <c r="E252" s="87">
        <v>28.17</v>
      </c>
      <c r="F252" s="87">
        <v>27.49</v>
      </c>
      <c r="G252" s="87">
        <v>27.49</v>
      </c>
      <c r="H252" s="88">
        <v>78465700</v>
      </c>
      <c r="I252" s="85">
        <v>27.49</v>
      </c>
    </row>
    <row r="253" spans="3:9" ht="12.75">
      <c r="C253" s="86">
        <v>39608</v>
      </c>
      <c r="D253" s="87">
        <v>27.65</v>
      </c>
      <c r="E253" s="87">
        <v>27.91</v>
      </c>
      <c r="F253" s="87">
        <v>27.3</v>
      </c>
      <c r="G253" s="87">
        <v>27.71</v>
      </c>
      <c r="H253" s="88">
        <v>66787100</v>
      </c>
      <c r="I253" s="85">
        <v>27.71</v>
      </c>
    </row>
    <row r="254" spans="3:9" ht="12.75">
      <c r="C254" s="86">
        <v>39609</v>
      </c>
      <c r="D254" s="87">
        <v>27.36</v>
      </c>
      <c r="E254" s="87">
        <v>28.29</v>
      </c>
      <c r="F254" s="87">
        <v>27.32</v>
      </c>
      <c r="G254" s="87">
        <v>27.89</v>
      </c>
      <c r="H254" s="88">
        <v>77419800</v>
      </c>
      <c r="I254" s="85">
        <v>27.89</v>
      </c>
    </row>
    <row r="255" spans="3:9" ht="12.75">
      <c r="C255" s="86">
        <v>39610</v>
      </c>
      <c r="D255" s="87">
        <v>27.85</v>
      </c>
      <c r="E255" s="87">
        <v>27.94</v>
      </c>
      <c r="F255" s="87">
        <v>27.11</v>
      </c>
      <c r="G255" s="87">
        <v>27.12</v>
      </c>
      <c r="H255" s="88">
        <v>59330800</v>
      </c>
      <c r="I255" s="85">
        <v>27.12</v>
      </c>
    </row>
    <row r="256" spans="3:9" ht="12.75">
      <c r="C256" s="86">
        <v>39611</v>
      </c>
      <c r="D256" s="87">
        <v>27.4</v>
      </c>
      <c r="E256" s="87">
        <v>28.55</v>
      </c>
      <c r="F256" s="87">
        <v>27.19</v>
      </c>
      <c r="G256" s="87">
        <v>28.24</v>
      </c>
      <c r="H256" s="88">
        <v>113996300</v>
      </c>
      <c r="I256" s="85">
        <v>28.24</v>
      </c>
    </row>
    <row r="257" spans="3:9" ht="12.75">
      <c r="C257" s="86">
        <v>39612</v>
      </c>
      <c r="D257" s="87">
        <v>28.63</v>
      </c>
      <c r="E257" s="87">
        <v>29.57</v>
      </c>
      <c r="F257" s="87">
        <v>28.5</v>
      </c>
      <c r="G257" s="87">
        <v>29.07</v>
      </c>
      <c r="H257" s="88">
        <v>131969100</v>
      </c>
      <c r="I257" s="85">
        <v>29.07</v>
      </c>
    </row>
    <row r="258" spans="3:9" ht="12.75">
      <c r="C258" s="86">
        <v>39615</v>
      </c>
      <c r="D258" s="87">
        <v>29.02</v>
      </c>
      <c r="E258" s="87">
        <v>29.11</v>
      </c>
      <c r="F258" s="87">
        <v>28.64</v>
      </c>
      <c r="G258" s="87">
        <v>28.93</v>
      </c>
      <c r="H258" s="88">
        <v>74718900</v>
      </c>
      <c r="I258" s="85">
        <v>28.93</v>
      </c>
    </row>
    <row r="259" spans="3:9" ht="12.75">
      <c r="C259" s="86">
        <v>39616</v>
      </c>
      <c r="D259" s="87">
        <v>29.04</v>
      </c>
      <c r="E259" s="87">
        <v>29.12</v>
      </c>
      <c r="F259" s="87">
        <v>28.79</v>
      </c>
      <c r="G259" s="87">
        <v>28.8</v>
      </c>
      <c r="H259" s="88">
        <v>44256700</v>
      </c>
      <c r="I259" s="85">
        <v>28.8</v>
      </c>
    </row>
    <row r="260" spans="3:9" ht="12.75">
      <c r="C260" s="86">
        <v>39617</v>
      </c>
      <c r="D260" s="87">
        <v>28.55</v>
      </c>
      <c r="E260" s="87">
        <v>28.86</v>
      </c>
      <c r="F260" s="87">
        <v>28.46</v>
      </c>
      <c r="G260" s="87">
        <v>28.46</v>
      </c>
      <c r="H260" s="88">
        <v>49677800</v>
      </c>
      <c r="I260" s="85">
        <v>28.46</v>
      </c>
    </row>
    <row r="2092" spans="1:9" ht="12.75">
      <c r="A2092" s="3">
        <f aca="true" t="shared" si="3" ref="A2092:A2121">1+A2091</f>
        <v>1</v>
      </c>
      <c r="C2092" s="72"/>
      <c r="D2092" s="73"/>
      <c r="E2092" s="73"/>
      <c r="F2092" s="73"/>
      <c r="G2092" s="73"/>
      <c r="H2092" s="74"/>
      <c r="I2092" s="75"/>
    </row>
    <row r="2093" spans="1:9" ht="12.75">
      <c r="A2093" s="3">
        <f t="shared" si="3"/>
        <v>2</v>
      </c>
      <c r="C2093" s="72"/>
      <c r="D2093" s="73"/>
      <c r="E2093" s="73"/>
      <c r="F2093" s="73"/>
      <c r="G2093" s="73"/>
      <c r="H2093" s="74"/>
      <c r="I2093" s="75"/>
    </row>
    <row r="2094" spans="1:9" ht="12.75">
      <c r="A2094" s="3">
        <f t="shared" si="3"/>
        <v>3</v>
      </c>
      <c r="C2094" s="72"/>
      <c r="D2094" s="73"/>
      <c r="E2094" s="73"/>
      <c r="F2094" s="73"/>
      <c r="G2094" s="73"/>
      <c r="H2094" s="74"/>
      <c r="I2094" s="75"/>
    </row>
    <row r="2095" spans="1:9" ht="12.75">
      <c r="A2095" s="3">
        <f t="shared" si="3"/>
        <v>4</v>
      </c>
      <c r="C2095" s="72"/>
      <c r="D2095" s="73"/>
      <c r="E2095" s="73"/>
      <c r="F2095" s="73"/>
      <c r="G2095" s="73"/>
      <c r="H2095" s="74"/>
      <c r="I2095" s="75"/>
    </row>
    <row r="2096" spans="1:9" ht="12.75">
      <c r="A2096" s="3">
        <f t="shared" si="3"/>
        <v>5</v>
      </c>
      <c r="C2096" s="72"/>
      <c r="D2096" s="73"/>
      <c r="E2096" s="73"/>
      <c r="F2096" s="73"/>
      <c r="G2096" s="73"/>
      <c r="H2096" s="74"/>
      <c r="I2096" s="75"/>
    </row>
    <row r="2097" spans="1:9" ht="12.75">
      <c r="A2097" s="3">
        <f t="shared" si="3"/>
        <v>6</v>
      </c>
      <c r="C2097" s="72"/>
      <c r="D2097" s="73"/>
      <c r="E2097" s="73"/>
      <c r="F2097" s="73"/>
      <c r="G2097" s="73"/>
      <c r="H2097" s="74"/>
      <c r="I2097" s="75"/>
    </row>
    <row r="2098" spans="1:9" ht="12.75">
      <c r="A2098" s="3">
        <f t="shared" si="3"/>
        <v>7</v>
      </c>
      <c r="C2098" s="72"/>
      <c r="D2098" s="73"/>
      <c r="E2098" s="73"/>
      <c r="F2098" s="73"/>
      <c r="G2098" s="73"/>
      <c r="H2098" s="74"/>
      <c r="I2098" s="75"/>
    </row>
    <row r="2099" spans="1:9" ht="12.75">
      <c r="A2099" s="3">
        <f t="shared" si="3"/>
        <v>8</v>
      </c>
      <c r="C2099" s="72"/>
      <c r="D2099" s="73"/>
      <c r="E2099" s="73"/>
      <c r="F2099" s="73"/>
      <c r="G2099" s="73"/>
      <c r="H2099" s="74"/>
      <c r="I2099" s="75"/>
    </row>
    <row r="2100" spans="1:9" ht="12.75">
      <c r="A2100" s="3">
        <f t="shared" si="3"/>
        <v>9</v>
      </c>
      <c r="C2100" s="72"/>
      <c r="D2100" s="73"/>
      <c r="E2100" s="73"/>
      <c r="F2100" s="73"/>
      <c r="G2100" s="73"/>
      <c r="H2100" s="74"/>
      <c r="I2100" s="75"/>
    </row>
    <row r="2101" spans="1:9" ht="12.75">
      <c r="A2101" s="3">
        <f t="shared" si="3"/>
        <v>10</v>
      </c>
      <c r="C2101" s="72"/>
      <c r="D2101" s="73"/>
      <c r="E2101" s="73"/>
      <c r="F2101" s="73"/>
      <c r="G2101" s="73"/>
      <c r="H2101" s="74"/>
      <c r="I2101" s="75"/>
    </row>
    <row r="2102" spans="1:9" ht="12.75">
      <c r="A2102" s="3">
        <f t="shared" si="3"/>
        <v>11</v>
      </c>
      <c r="C2102" s="72"/>
      <c r="D2102" s="73"/>
      <c r="E2102" s="73"/>
      <c r="F2102" s="73"/>
      <c r="G2102" s="73"/>
      <c r="H2102" s="74"/>
      <c r="I2102" s="75"/>
    </row>
    <row r="2103" spans="1:9" ht="12.75">
      <c r="A2103" s="3">
        <f t="shared" si="3"/>
        <v>12</v>
      </c>
      <c r="C2103" s="72"/>
      <c r="D2103" s="73"/>
      <c r="E2103" s="73"/>
      <c r="F2103" s="73"/>
      <c r="G2103" s="73"/>
      <c r="H2103" s="74"/>
      <c r="I2103" s="75"/>
    </row>
    <row r="2104" spans="1:9" ht="12.75">
      <c r="A2104" s="3">
        <f t="shared" si="3"/>
        <v>13</v>
      </c>
      <c r="C2104" s="72"/>
      <c r="D2104" s="73"/>
      <c r="E2104" s="73"/>
      <c r="F2104" s="73"/>
      <c r="G2104" s="73"/>
      <c r="H2104" s="74"/>
      <c r="I2104" s="75"/>
    </row>
    <row r="2105" spans="1:9" ht="12.75">
      <c r="A2105" s="3">
        <f t="shared" si="3"/>
        <v>14</v>
      </c>
      <c r="C2105" s="72"/>
      <c r="D2105" s="73"/>
      <c r="E2105" s="73"/>
      <c r="F2105" s="73"/>
      <c r="G2105" s="73"/>
      <c r="H2105" s="74"/>
      <c r="I2105" s="75"/>
    </row>
    <row r="2106" spans="1:9" ht="12.75">
      <c r="A2106" s="3">
        <f t="shared" si="3"/>
        <v>15</v>
      </c>
      <c r="C2106" s="72"/>
      <c r="D2106" s="73"/>
      <c r="E2106" s="73"/>
      <c r="F2106" s="73"/>
      <c r="G2106" s="73"/>
      <c r="H2106" s="74"/>
      <c r="I2106" s="75"/>
    </row>
    <row r="2107" spans="1:9" ht="12.75">
      <c r="A2107" s="3">
        <f t="shared" si="3"/>
        <v>16</v>
      </c>
      <c r="C2107" s="72"/>
      <c r="D2107" s="73"/>
      <c r="E2107" s="73"/>
      <c r="F2107" s="73"/>
      <c r="G2107" s="73"/>
      <c r="H2107" s="74"/>
      <c r="I2107" s="75"/>
    </row>
    <row r="2108" spans="1:9" ht="12.75">
      <c r="A2108" s="3">
        <f t="shared" si="3"/>
        <v>17</v>
      </c>
      <c r="C2108" s="72"/>
      <c r="D2108" s="73"/>
      <c r="E2108" s="73"/>
      <c r="F2108" s="73"/>
      <c r="G2108" s="73"/>
      <c r="H2108" s="74"/>
      <c r="I2108" s="75"/>
    </row>
    <row r="2109" spans="1:9" ht="12.75">
      <c r="A2109" s="3">
        <f t="shared" si="3"/>
        <v>18</v>
      </c>
      <c r="C2109" s="72"/>
      <c r="D2109" s="73"/>
      <c r="E2109" s="73"/>
      <c r="F2109" s="73"/>
      <c r="G2109" s="73"/>
      <c r="H2109" s="74"/>
      <c r="I2109" s="75"/>
    </row>
    <row r="2110" spans="1:9" ht="12.75">
      <c r="A2110" s="3">
        <f t="shared" si="3"/>
        <v>19</v>
      </c>
      <c r="C2110" s="72"/>
      <c r="D2110" s="73"/>
      <c r="E2110" s="73"/>
      <c r="F2110" s="73"/>
      <c r="G2110" s="73"/>
      <c r="H2110" s="74"/>
      <c r="I2110" s="75"/>
    </row>
    <row r="2111" spans="1:9" ht="12.75">
      <c r="A2111" s="3">
        <f t="shared" si="3"/>
        <v>20</v>
      </c>
      <c r="C2111" s="72"/>
      <c r="D2111" s="73"/>
      <c r="E2111" s="73"/>
      <c r="F2111" s="73"/>
      <c r="G2111" s="73"/>
      <c r="H2111" s="74"/>
      <c r="I2111" s="75"/>
    </row>
    <row r="2112" spans="1:9" ht="12.75">
      <c r="A2112" s="3">
        <f t="shared" si="3"/>
        <v>21</v>
      </c>
      <c r="C2112" s="72"/>
      <c r="D2112" s="73"/>
      <c r="E2112" s="73"/>
      <c r="F2112" s="73"/>
      <c r="G2112" s="73"/>
      <c r="H2112" s="74"/>
      <c r="I2112" s="75"/>
    </row>
    <row r="2113" spans="1:9" ht="12.75">
      <c r="A2113" s="3">
        <f t="shared" si="3"/>
        <v>22</v>
      </c>
      <c r="C2113" s="72"/>
      <c r="D2113" s="73"/>
      <c r="E2113" s="73"/>
      <c r="F2113" s="73"/>
      <c r="G2113" s="73"/>
      <c r="H2113" s="74"/>
      <c r="I2113" s="75"/>
    </row>
    <row r="2114" spans="1:9" ht="12.75">
      <c r="A2114" s="3">
        <f t="shared" si="3"/>
        <v>23</v>
      </c>
      <c r="C2114" s="72"/>
      <c r="D2114" s="73"/>
      <c r="E2114" s="73"/>
      <c r="F2114" s="73"/>
      <c r="G2114" s="73"/>
      <c r="H2114" s="74"/>
      <c r="I2114" s="75"/>
    </row>
    <row r="2115" spans="1:9" ht="12.75">
      <c r="A2115" s="3">
        <f t="shared" si="3"/>
        <v>24</v>
      </c>
      <c r="C2115" s="72"/>
      <c r="D2115" s="73"/>
      <c r="E2115" s="73"/>
      <c r="F2115" s="73"/>
      <c r="G2115" s="73"/>
      <c r="H2115" s="74"/>
      <c r="I2115" s="75"/>
    </row>
    <row r="2116" spans="1:9" ht="12.75">
      <c r="A2116" s="3">
        <f t="shared" si="3"/>
        <v>25</v>
      </c>
      <c r="C2116" s="72"/>
      <c r="D2116" s="73"/>
      <c r="E2116" s="73"/>
      <c r="F2116" s="73"/>
      <c r="G2116" s="73"/>
      <c r="H2116" s="74"/>
      <c r="I2116" s="75"/>
    </row>
    <row r="2117" spans="1:9" ht="12.75">
      <c r="A2117" s="3">
        <f t="shared" si="3"/>
        <v>26</v>
      </c>
      <c r="C2117" s="72"/>
      <c r="D2117" s="73"/>
      <c r="E2117" s="73"/>
      <c r="F2117" s="73"/>
      <c r="G2117" s="73"/>
      <c r="H2117" s="74"/>
      <c r="I2117" s="75"/>
    </row>
    <row r="2118" spans="1:9" ht="12.75">
      <c r="A2118" s="3">
        <f t="shared" si="3"/>
        <v>27</v>
      </c>
      <c r="C2118" s="72"/>
      <c r="D2118" s="73"/>
      <c r="E2118" s="73"/>
      <c r="F2118" s="73"/>
      <c r="G2118" s="73"/>
      <c r="H2118" s="74"/>
      <c r="I2118" s="75"/>
    </row>
    <row r="2119" spans="1:9" ht="12.75">
      <c r="A2119" s="3">
        <f t="shared" si="3"/>
        <v>28</v>
      </c>
      <c r="C2119" s="72"/>
      <c r="D2119" s="73"/>
      <c r="E2119" s="73"/>
      <c r="F2119" s="73"/>
      <c r="G2119" s="73"/>
      <c r="H2119" s="74"/>
      <c r="I2119" s="75"/>
    </row>
    <row r="2120" spans="1:9" ht="12.75">
      <c r="A2120" s="3">
        <f t="shared" si="3"/>
        <v>29</v>
      </c>
      <c r="C2120" s="72"/>
      <c r="D2120" s="73"/>
      <c r="E2120" s="73"/>
      <c r="F2120" s="73"/>
      <c r="G2120" s="73"/>
      <c r="H2120" s="74"/>
      <c r="I2120" s="75"/>
    </row>
    <row r="2121" spans="1:9" ht="12.75">
      <c r="A2121" s="3">
        <f t="shared" si="3"/>
        <v>30</v>
      </c>
      <c r="C2121" s="72"/>
      <c r="D2121" s="73"/>
      <c r="E2121" s="73"/>
      <c r="F2121" s="73"/>
      <c r="G2121" s="73"/>
      <c r="H2121" s="74"/>
      <c r="I2121" s="75"/>
    </row>
    <row r="2122" spans="1:9" ht="12.75">
      <c r="A2122" s="3">
        <f aca="true" t="shared" si="4" ref="A2122:A2185">1+A2121</f>
        <v>31</v>
      </c>
      <c r="C2122" s="72"/>
      <c r="D2122" s="73"/>
      <c r="E2122" s="73"/>
      <c r="F2122" s="73"/>
      <c r="G2122" s="73"/>
      <c r="H2122" s="74"/>
      <c r="I2122" s="75"/>
    </row>
    <row r="2123" spans="1:9" ht="12.75">
      <c r="A2123" s="3">
        <f t="shared" si="4"/>
        <v>32</v>
      </c>
      <c r="C2123" s="72"/>
      <c r="D2123" s="73"/>
      <c r="E2123" s="73"/>
      <c r="F2123" s="73"/>
      <c r="G2123" s="73"/>
      <c r="H2123" s="74"/>
      <c r="I2123" s="75"/>
    </row>
    <row r="2124" spans="1:9" ht="12.75">
      <c r="A2124" s="3">
        <f t="shared" si="4"/>
        <v>33</v>
      </c>
      <c r="C2124" s="72"/>
      <c r="D2124" s="73"/>
      <c r="E2124" s="73"/>
      <c r="F2124" s="73"/>
      <c r="G2124" s="73"/>
      <c r="H2124" s="74"/>
      <c r="I2124" s="75"/>
    </row>
    <row r="2125" spans="1:9" ht="12.75">
      <c r="A2125" s="3">
        <f t="shared" si="4"/>
        <v>34</v>
      </c>
      <c r="C2125" s="72"/>
      <c r="D2125" s="73"/>
      <c r="E2125" s="73"/>
      <c r="F2125" s="73"/>
      <c r="G2125" s="73"/>
      <c r="H2125" s="74"/>
      <c r="I2125" s="75"/>
    </row>
    <row r="2126" spans="1:9" ht="12.75">
      <c r="A2126" s="3">
        <f t="shared" si="4"/>
        <v>35</v>
      </c>
      <c r="C2126" s="72"/>
      <c r="D2126" s="73"/>
      <c r="E2126" s="73"/>
      <c r="F2126" s="73"/>
      <c r="G2126" s="73"/>
      <c r="H2126" s="74"/>
      <c r="I2126" s="75"/>
    </row>
    <row r="2127" spans="1:9" ht="12.75">
      <c r="A2127" s="3">
        <f t="shared" si="4"/>
        <v>36</v>
      </c>
      <c r="C2127" s="72"/>
      <c r="D2127" s="73"/>
      <c r="E2127" s="73"/>
      <c r="F2127" s="73"/>
      <c r="G2127" s="73"/>
      <c r="H2127" s="74"/>
      <c r="I2127" s="75"/>
    </row>
    <row r="2128" spans="1:9" ht="12.75">
      <c r="A2128" s="3">
        <f t="shared" si="4"/>
        <v>37</v>
      </c>
      <c r="C2128" s="72"/>
      <c r="D2128" s="73"/>
      <c r="E2128" s="73"/>
      <c r="F2128" s="73"/>
      <c r="G2128" s="73"/>
      <c r="H2128" s="74"/>
      <c r="I2128" s="75"/>
    </row>
    <row r="2129" spans="1:9" ht="12.75">
      <c r="A2129" s="3">
        <f t="shared" si="4"/>
        <v>38</v>
      </c>
      <c r="C2129" s="72"/>
      <c r="D2129" s="73"/>
      <c r="E2129" s="73"/>
      <c r="F2129" s="73"/>
      <c r="G2129" s="73"/>
      <c r="H2129" s="74"/>
      <c r="I2129" s="75"/>
    </row>
    <row r="2130" spans="1:9" ht="12.75">
      <c r="A2130" s="3">
        <f t="shared" si="4"/>
        <v>39</v>
      </c>
      <c r="C2130" s="72"/>
      <c r="D2130" s="73"/>
      <c r="E2130" s="73"/>
      <c r="F2130" s="73"/>
      <c r="G2130" s="73"/>
      <c r="H2130" s="74"/>
      <c r="I2130" s="75"/>
    </row>
    <row r="2131" spans="1:9" ht="12.75">
      <c r="A2131" s="3">
        <f t="shared" si="4"/>
        <v>40</v>
      </c>
      <c r="C2131" s="72"/>
      <c r="D2131" s="73"/>
      <c r="E2131" s="73"/>
      <c r="F2131" s="73"/>
      <c r="G2131" s="73"/>
      <c r="H2131" s="74"/>
      <c r="I2131" s="75"/>
    </row>
    <row r="2132" spans="1:9" ht="12.75">
      <c r="A2132" s="3">
        <f t="shared" si="4"/>
        <v>41</v>
      </c>
      <c r="C2132" s="72"/>
      <c r="D2132" s="73"/>
      <c r="E2132" s="73"/>
      <c r="F2132" s="73"/>
      <c r="G2132" s="73"/>
      <c r="H2132" s="74"/>
      <c r="I2132" s="75"/>
    </row>
    <row r="2133" spans="1:9" ht="12.75">
      <c r="A2133" s="3">
        <f t="shared" si="4"/>
        <v>42</v>
      </c>
      <c r="C2133" s="72"/>
      <c r="D2133" s="73"/>
      <c r="E2133" s="73"/>
      <c r="F2133" s="73"/>
      <c r="G2133" s="73"/>
      <c r="H2133" s="74"/>
      <c r="I2133" s="75"/>
    </row>
    <row r="2134" spans="1:9" ht="12.75">
      <c r="A2134" s="3">
        <f t="shared" si="4"/>
        <v>43</v>
      </c>
      <c r="C2134" s="72"/>
      <c r="D2134" s="73"/>
      <c r="E2134" s="73"/>
      <c r="F2134" s="73"/>
      <c r="G2134" s="73"/>
      <c r="H2134" s="74"/>
      <c r="I2134" s="75"/>
    </row>
    <row r="2135" spans="1:9" ht="12.75">
      <c r="A2135" s="3">
        <f t="shared" si="4"/>
        <v>44</v>
      </c>
      <c r="C2135" s="72"/>
      <c r="D2135" s="73"/>
      <c r="E2135" s="73"/>
      <c r="F2135" s="73"/>
      <c r="G2135" s="73"/>
      <c r="H2135" s="74"/>
      <c r="I2135" s="75"/>
    </row>
    <row r="2136" spans="1:9" ht="12.75">
      <c r="A2136" s="3">
        <f t="shared" si="4"/>
        <v>45</v>
      </c>
      <c r="C2136" s="72"/>
      <c r="D2136" s="73"/>
      <c r="E2136" s="73"/>
      <c r="F2136" s="73"/>
      <c r="G2136" s="73"/>
      <c r="H2136" s="74"/>
      <c r="I2136" s="75"/>
    </row>
    <row r="2137" spans="1:9" ht="12.75">
      <c r="A2137" s="3">
        <f t="shared" si="4"/>
        <v>46</v>
      </c>
      <c r="C2137" s="72"/>
      <c r="D2137" s="73"/>
      <c r="E2137" s="73"/>
      <c r="F2137" s="73"/>
      <c r="G2137" s="73"/>
      <c r="H2137" s="74"/>
      <c r="I2137" s="75"/>
    </row>
    <row r="2138" spans="1:9" ht="12.75">
      <c r="A2138" s="3">
        <f t="shared" si="4"/>
        <v>47</v>
      </c>
      <c r="C2138" s="72"/>
      <c r="D2138" s="73"/>
      <c r="E2138" s="73"/>
      <c r="F2138" s="73"/>
      <c r="G2138" s="73"/>
      <c r="H2138" s="74"/>
      <c r="I2138" s="75"/>
    </row>
    <row r="2139" spans="1:9" ht="12.75">
      <c r="A2139" s="3">
        <f t="shared" si="4"/>
        <v>48</v>
      </c>
      <c r="C2139" s="72"/>
      <c r="D2139" s="73"/>
      <c r="E2139" s="73"/>
      <c r="F2139" s="73"/>
      <c r="G2139" s="73"/>
      <c r="H2139" s="74"/>
      <c r="I2139" s="75"/>
    </row>
    <row r="2140" spans="1:9" ht="12.75">
      <c r="A2140" s="3">
        <f t="shared" si="4"/>
        <v>49</v>
      </c>
      <c r="C2140" s="72"/>
      <c r="D2140" s="73"/>
      <c r="E2140" s="73"/>
      <c r="F2140" s="73"/>
      <c r="G2140" s="73"/>
      <c r="H2140" s="74"/>
      <c r="I2140" s="75"/>
    </row>
    <row r="2141" spans="1:9" ht="12.75">
      <c r="A2141" s="3">
        <f t="shared" si="4"/>
        <v>50</v>
      </c>
      <c r="C2141" s="72"/>
      <c r="D2141" s="73"/>
      <c r="E2141" s="73"/>
      <c r="F2141" s="73"/>
      <c r="G2141" s="73"/>
      <c r="H2141" s="74"/>
      <c r="I2141" s="75"/>
    </row>
    <row r="2142" spans="1:9" ht="12.75">
      <c r="A2142" s="3">
        <f t="shared" si="4"/>
        <v>51</v>
      </c>
      <c r="C2142" s="72"/>
      <c r="D2142" s="73"/>
      <c r="E2142" s="73"/>
      <c r="F2142" s="73"/>
      <c r="G2142" s="73"/>
      <c r="H2142" s="74"/>
      <c r="I2142" s="75"/>
    </row>
    <row r="2143" spans="1:9" ht="12.75">
      <c r="A2143" s="3">
        <f t="shared" si="4"/>
        <v>52</v>
      </c>
      <c r="C2143" s="72"/>
      <c r="D2143" s="73"/>
      <c r="E2143" s="73"/>
      <c r="F2143" s="73"/>
      <c r="G2143" s="73"/>
      <c r="H2143" s="74"/>
      <c r="I2143" s="75"/>
    </row>
    <row r="2144" spans="1:9" ht="12.75">
      <c r="A2144" s="3">
        <f t="shared" si="4"/>
        <v>53</v>
      </c>
      <c r="C2144" s="72"/>
      <c r="D2144" s="73"/>
      <c r="E2144" s="73"/>
      <c r="F2144" s="73"/>
      <c r="G2144" s="73"/>
      <c r="H2144" s="74"/>
      <c r="I2144" s="75"/>
    </row>
    <row r="2145" spans="1:9" ht="12.75">
      <c r="A2145" s="3">
        <f t="shared" si="4"/>
        <v>54</v>
      </c>
      <c r="C2145" s="72"/>
      <c r="D2145" s="73"/>
      <c r="E2145" s="73"/>
      <c r="F2145" s="73"/>
      <c r="G2145" s="73"/>
      <c r="H2145" s="74"/>
      <c r="I2145" s="75"/>
    </row>
    <row r="2146" spans="1:9" ht="12.75">
      <c r="A2146" s="3">
        <f t="shared" si="4"/>
        <v>55</v>
      </c>
      <c r="C2146" s="72"/>
      <c r="D2146" s="73"/>
      <c r="E2146" s="73"/>
      <c r="F2146" s="73"/>
      <c r="G2146" s="73"/>
      <c r="H2146" s="74"/>
      <c r="I2146" s="75"/>
    </row>
    <row r="2147" spans="1:9" ht="12.75">
      <c r="A2147" s="3">
        <f t="shared" si="4"/>
        <v>56</v>
      </c>
      <c r="C2147" s="72"/>
      <c r="D2147" s="73"/>
      <c r="E2147" s="73"/>
      <c r="F2147" s="73"/>
      <c r="G2147" s="73"/>
      <c r="H2147" s="74"/>
      <c r="I2147" s="75"/>
    </row>
    <row r="2148" spans="1:9" ht="12.75">
      <c r="A2148" s="3">
        <f t="shared" si="4"/>
        <v>57</v>
      </c>
      <c r="C2148" s="72"/>
      <c r="D2148" s="73"/>
      <c r="E2148" s="73"/>
      <c r="F2148" s="73"/>
      <c r="G2148" s="73"/>
      <c r="H2148" s="74"/>
      <c r="I2148" s="75"/>
    </row>
    <row r="2149" spans="1:9" ht="12.75">
      <c r="A2149" s="3">
        <f t="shared" si="4"/>
        <v>58</v>
      </c>
      <c r="C2149" s="72"/>
      <c r="D2149" s="73"/>
      <c r="E2149" s="73"/>
      <c r="F2149" s="73"/>
      <c r="G2149" s="73"/>
      <c r="H2149" s="74"/>
      <c r="I2149" s="75"/>
    </row>
    <row r="2150" spans="1:9" ht="12.75">
      <c r="A2150" s="3">
        <f t="shared" si="4"/>
        <v>59</v>
      </c>
      <c r="C2150" s="72"/>
      <c r="D2150" s="73"/>
      <c r="E2150" s="73"/>
      <c r="F2150" s="73"/>
      <c r="G2150" s="73"/>
      <c r="H2150" s="74"/>
      <c r="I2150" s="75"/>
    </row>
    <row r="2151" spans="1:9" ht="12.75">
      <c r="A2151" s="3">
        <f t="shared" si="4"/>
        <v>60</v>
      </c>
      <c r="C2151" s="72"/>
      <c r="D2151" s="73"/>
      <c r="E2151" s="73"/>
      <c r="F2151" s="73"/>
      <c r="G2151" s="73"/>
      <c r="H2151" s="74"/>
      <c r="I2151" s="75"/>
    </row>
    <row r="2152" spans="1:9" ht="12.75">
      <c r="A2152" s="3">
        <f t="shared" si="4"/>
        <v>61</v>
      </c>
      <c r="C2152" s="72"/>
      <c r="D2152" s="73"/>
      <c r="E2152" s="73"/>
      <c r="F2152" s="73"/>
      <c r="G2152" s="73"/>
      <c r="H2152" s="74"/>
      <c r="I2152" s="75"/>
    </row>
    <row r="2153" spans="1:9" ht="12.75">
      <c r="A2153" s="3">
        <f t="shared" si="4"/>
        <v>62</v>
      </c>
      <c r="C2153" s="72"/>
      <c r="D2153" s="73"/>
      <c r="E2153" s="73"/>
      <c r="F2153" s="73"/>
      <c r="G2153" s="73"/>
      <c r="H2153" s="74"/>
      <c r="I2153" s="75"/>
    </row>
    <row r="2154" spans="1:9" ht="12.75">
      <c r="A2154" s="3">
        <f t="shared" si="4"/>
        <v>63</v>
      </c>
      <c r="C2154" s="72"/>
      <c r="D2154" s="73"/>
      <c r="E2154" s="73"/>
      <c r="F2154" s="73"/>
      <c r="G2154" s="73"/>
      <c r="H2154" s="74"/>
      <c r="I2154" s="75"/>
    </row>
    <row r="2155" spans="1:9" ht="12.75">
      <c r="A2155" s="3">
        <f t="shared" si="4"/>
        <v>64</v>
      </c>
      <c r="C2155" s="72"/>
      <c r="D2155" s="73"/>
      <c r="E2155" s="73"/>
      <c r="F2155" s="73"/>
      <c r="G2155" s="73"/>
      <c r="H2155" s="74"/>
      <c r="I2155" s="75"/>
    </row>
    <row r="2156" spans="1:9" ht="12.75">
      <c r="A2156" s="3">
        <f t="shared" si="4"/>
        <v>65</v>
      </c>
      <c r="C2156" s="72"/>
      <c r="D2156" s="73"/>
      <c r="E2156" s="73"/>
      <c r="F2156" s="73"/>
      <c r="G2156" s="73"/>
      <c r="H2156" s="74"/>
      <c r="I2156" s="75"/>
    </row>
    <row r="2157" spans="1:9" ht="12.75">
      <c r="A2157" s="3">
        <f t="shared" si="4"/>
        <v>66</v>
      </c>
      <c r="C2157" s="72"/>
      <c r="D2157" s="73"/>
      <c r="E2157" s="73"/>
      <c r="F2157" s="73"/>
      <c r="G2157" s="73"/>
      <c r="H2157" s="74"/>
      <c r="I2157" s="75"/>
    </row>
    <row r="2158" spans="1:9" ht="12.75">
      <c r="A2158" s="3">
        <f t="shared" si="4"/>
        <v>67</v>
      </c>
      <c r="C2158" s="72"/>
      <c r="D2158" s="73"/>
      <c r="E2158" s="73"/>
      <c r="F2158" s="73"/>
      <c r="G2158" s="73"/>
      <c r="H2158" s="74"/>
      <c r="I2158" s="75"/>
    </row>
    <row r="2159" spans="1:9" ht="12.75">
      <c r="A2159" s="3">
        <f t="shared" si="4"/>
        <v>68</v>
      </c>
      <c r="C2159" s="72"/>
      <c r="D2159" s="73"/>
      <c r="E2159" s="73"/>
      <c r="F2159" s="73"/>
      <c r="G2159" s="73"/>
      <c r="H2159" s="74"/>
      <c r="I2159" s="75"/>
    </row>
    <row r="2160" spans="1:9" ht="12.75">
      <c r="A2160" s="3">
        <f t="shared" si="4"/>
        <v>69</v>
      </c>
      <c r="C2160" s="72"/>
      <c r="D2160" s="73"/>
      <c r="E2160" s="73"/>
      <c r="F2160" s="73"/>
      <c r="G2160" s="73"/>
      <c r="H2160" s="74"/>
      <c r="I2160" s="75"/>
    </row>
    <row r="2161" spans="1:9" ht="12.75">
      <c r="A2161" s="3">
        <f t="shared" si="4"/>
        <v>70</v>
      </c>
      <c r="C2161" s="72"/>
      <c r="D2161" s="73"/>
      <c r="E2161" s="73"/>
      <c r="F2161" s="73"/>
      <c r="G2161" s="73"/>
      <c r="H2161" s="74"/>
      <c r="I2161" s="75"/>
    </row>
    <row r="2162" spans="1:9" ht="12.75">
      <c r="A2162" s="3">
        <f t="shared" si="4"/>
        <v>71</v>
      </c>
      <c r="C2162" s="72"/>
      <c r="D2162" s="73"/>
      <c r="E2162" s="73"/>
      <c r="F2162" s="73"/>
      <c r="G2162" s="73"/>
      <c r="H2162" s="74"/>
      <c r="I2162" s="75"/>
    </row>
    <row r="2163" spans="1:9" ht="12.75">
      <c r="A2163" s="3">
        <f t="shared" si="4"/>
        <v>72</v>
      </c>
      <c r="C2163" s="72"/>
      <c r="D2163" s="73"/>
      <c r="E2163" s="73"/>
      <c r="F2163" s="73"/>
      <c r="G2163" s="73"/>
      <c r="H2163" s="74"/>
      <c r="I2163" s="75"/>
    </row>
    <row r="2164" spans="1:9" ht="12.75">
      <c r="A2164" s="3">
        <f t="shared" si="4"/>
        <v>73</v>
      </c>
      <c r="C2164" s="72"/>
      <c r="D2164" s="73"/>
      <c r="E2164" s="73"/>
      <c r="F2164" s="73"/>
      <c r="G2164" s="73"/>
      <c r="H2164" s="74"/>
      <c r="I2164" s="75"/>
    </row>
    <row r="2165" spans="1:9" ht="12.75">
      <c r="A2165" s="3">
        <f t="shared" si="4"/>
        <v>74</v>
      </c>
      <c r="C2165" s="72"/>
      <c r="D2165" s="73"/>
      <c r="E2165" s="73"/>
      <c r="F2165" s="73"/>
      <c r="G2165" s="73"/>
      <c r="H2165" s="74"/>
      <c r="I2165" s="75"/>
    </row>
    <row r="2166" spans="1:9" ht="12.75">
      <c r="A2166" s="3">
        <f t="shared" si="4"/>
        <v>75</v>
      </c>
      <c r="C2166" s="72"/>
      <c r="D2166" s="73"/>
      <c r="E2166" s="73"/>
      <c r="F2166" s="73"/>
      <c r="G2166" s="73"/>
      <c r="H2166" s="74"/>
      <c r="I2166" s="75"/>
    </row>
    <row r="2167" spans="1:9" ht="12.75">
      <c r="A2167" s="3">
        <f t="shared" si="4"/>
        <v>76</v>
      </c>
      <c r="C2167" s="72"/>
      <c r="D2167" s="73"/>
      <c r="E2167" s="73"/>
      <c r="F2167" s="73"/>
      <c r="G2167" s="73"/>
      <c r="H2167" s="74"/>
      <c r="I2167" s="75"/>
    </row>
    <row r="2168" spans="1:9" ht="12.75">
      <c r="A2168" s="3">
        <f t="shared" si="4"/>
        <v>77</v>
      </c>
      <c r="C2168" s="72"/>
      <c r="D2168" s="73"/>
      <c r="E2168" s="73"/>
      <c r="F2168" s="73"/>
      <c r="G2168" s="73"/>
      <c r="H2168" s="74"/>
      <c r="I2168" s="75"/>
    </row>
    <row r="2169" spans="1:9" ht="12.75">
      <c r="A2169" s="3">
        <f t="shared" si="4"/>
        <v>78</v>
      </c>
      <c r="C2169" s="72"/>
      <c r="D2169" s="73"/>
      <c r="E2169" s="73"/>
      <c r="F2169" s="73"/>
      <c r="G2169" s="73"/>
      <c r="H2169" s="74"/>
      <c r="I2169" s="75"/>
    </row>
    <row r="2170" spans="1:9" ht="12.75">
      <c r="A2170" s="3">
        <f t="shared" si="4"/>
        <v>79</v>
      </c>
      <c r="C2170" s="72"/>
      <c r="D2170" s="73"/>
      <c r="E2170" s="73"/>
      <c r="F2170" s="73"/>
      <c r="G2170" s="73"/>
      <c r="H2170" s="74"/>
      <c r="I2170" s="75"/>
    </row>
    <row r="2171" spans="1:9" ht="12.75">
      <c r="A2171" s="3">
        <f t="shared" si="4"/>
        <v>80</v>
      </c>
      <c r="C2171" s="72"/>
      <c r="D2171" s="73"/>
      <c r="E2171" s="73"/>
      <c r="F2171" s="73"/>
      <c r="G2171" s="73"/>
      <c r="H2171" s="74"/>
      <c r="I2171" s="75"/>
    </row>
    <row r="2172" spans="1:9" ht="12.75">
      <c r="A2172" s="3">
        <f t="shared" si="4"/>
        <v>81</v>
      </c>
      <c r="C2172" s="72"/>
      <c r="D2172" s="73"/>
      <c r="E2172" s="73"/>
      <c r="F2172" s="73"/>
      <c r="G2172" s="73"/>
      <c r="H2172" s="74"/>
      <c r="I2172" s="75"/>
    </row>
    <row r="2173" spans="1:9" ht="12.75">
      <c r="A2173" s="3">
        <f t="shared" si="4"/>
        <v>82</v>
      </c>
      <c r="C2173" s="72"/>
      <c r="D2173" s="73"/>
      <c r="E2173" s="73"/>
      <c r="F2173" s="73"/>
      <c r="G2173" s="73"/>
      <c r="H2173" s="74"/>
      <c r="I2173" s="75"/>
    </row>
    <row r="2174" spans="1:9" ht="12.75">
      <c r="A2174" s="3">
        <f t="shared" si="4"/>
        <v>83</v>
      </c>
      <c r="C2174" s="72"/>
      <c r="D2174" s="73"/>
      <c r="E2174" s="73"/>
      <c r="F2174" s="73"/>
      <c r="G2174" s="73"/>
      <c r="H2174" s="74"/>
      <c r="I2174" s="75"/>
    </row>
    <row r="2175" spans="1:9" ht="12.75">
      <c r="A2175" s="3">
        <f t="shared" si="4"/>
        <v>84</v>
      </c>
      <c r="C2175" s="72"/>
      <c r="D2175" s="73"/>
      <c r="E2175" s="73"/>
      <c r="F2175" s="73"/>
      <c r="G2175" s="73"/>
      <c r="H2175" s="74"/>
      <c r="I2175" s="75"/>
    </row>
    <row r="2176" spans="1:9" ht="12.75">
      <c r="A2176" s="3">
        <f t="shared" si="4"/>
        <v>85</v>
      </c>
      <c r="C2176" s="72"/>
      <c r="D2176" s="73"/>
      <c r="E2176" s="73"/>
      <c r="F2176" s="73"/>
      <c r="G2176" s="73"/>
      <c r="H2176" s="74"/>
      <c r="I2176" s="75"/>
    </row>
    <row r="2177" spans="1:9" ht="12.75">
      <c r="A2177" s="3">
        <f t="shared" si="4"/>
        <v>86</v>
      </c>
      <c r="C2177" s="72"/>
      <c r="D2177" s="73"/>
      <c r="E2177" s="73"/>
      <c r="F2177" s="73"/>
      <c r="G2177" s="73"/>
      <c r="H2177" s="74"/>
      <c r="I2177" s="75"/>
    </row>
    <row r="2178" spans="1:9" ht="12.75">
      <c r="A2178" s="3">
        <f t="shared" si="4"/>
        <v>87</v>
      </c>
      <c r="C2178" s="72"/>
      <c r="D2178" s="73"/>
      <c r="E2178" s="73"/>
      <c r="F2178" s="73"/>
      <c r="G2178" s="73"/>
      <c r="H2178" s="74"/>
      <c r="I2178" s="75"/>
    </row>
    <row r="2179" spans="1:9" ht="12.75">
      <c r="A2179" s="3">
        <f t="shared" si="4"/>
        <v>88</v>
      </c>
      <c r="C2179" s="72"/>
      <c r="D2179" s="73"/>
      <c r="E2179" s="73"/>
      <c r="F2179" s="73"/>
      <c r="G2179" s="73"/>
      <c r="H2179" s="74"/>
      <c r="I2179" s="75"/>
    </row>
    <row r="2180" spans="1:9" ht="12.75">
      <c r="A2180" s="3">
        <f t="shared" si="4"/>
        <v>89</v>
      </c>
      <c r="C2180" s="72"/>
      <c r="D2180" s="73"/>
      <c r="E2180" s="73"/>
      <c r="F2180" s="73"/>
      <c r="G2180" s="73"/>
      <c r="H2180" s="74"/>
      <c r="I2180" s="75"/>
    </row>
    <row r="2181" spans="1:9" ht="12.75">
      <c r="A2181" s="3">
        <f t="shared" si="4"/>
        <v>90</v>
      </c>
      <c r="C2181" s="72"/>
      <c r="D2181" s="73"/>
      <c r="E2181" s="73"/>
      <c r="F2181" s="73"/>
      <c r="G2181" s="73"/>
      <c r="H2181" s="74"/>
      <c r="I2181" s="75"/>
    </row>
    <row r="2182" spans="1:9" ht="12.75">
      <c r="A2182" s="3">
        <f t="shared" si="4"/>
        <v>91</v>
      </c>
      <c r="C2182" s="72"/>
      <c r="D2182" s="73"/>
      <c r="E2182" s="73"/>
      <c r="F2182" s="73"/>
      <c r="G2182" s="73"/>
      <c r="H2182" s="74"/>
      <c r="I2182" s="75"/>
    </row>
    <row r="2183" spans="1:9" ht="12.75">
      <c r="A2183" s="3">
        <f t="shared" si="4"/>
        <v>92</v>
      </c>
      <c r="C2183" s="72"/>
      <c r="D2183" s="73"/>
      <c r="E2183" s="73"/>
      <c r="F2183" s="73"/>
      <c r="G2183" s="73"/>
      <c r="H2183" s="74"/>
      <c r="I2183" s="75"/>
    </row>
    <row r="2184" spans="1:9" ht="12.75">
      <c r="A2184" s="3">
        <f t="shared" si="4"/>
        <v>93</v>
      </c>
      <c r="C2184" s="72"/>
      <c r="D2184" s="73"/>
      <c r="E2184" s="73"/>
      <c r="F2184" s="73"/>
      <c r="G2184" s="73"/>
      <c r="H2184" s="74"/>
      <c r="I2184" s="75"/>
    </row>
    <row r="2185" spans="1:9" ht="12.75">
      <c r="A2185" s="3">
        <f t="shared" si="4"/>
        <v>94</v>
      </c>
      <c r="C2185" s="72"/>
      <c r="D2185" s="73"/>
      <c r="E2185" s="73"/>
      <c r="F2185" s="73"/>
      <c r="G2185" s="73"/>
      <c r="H2185" s="74"/>
      <c r="I2185" s="75"/>
    </row>
    <row r="2186" spans="1:9" ht="12.75">
      <c r="A2186" s="3">
        <f aca="true" t="shared" si="5" ref="A2186:A2249">1+A2185</f>
        <v>95</v>
      </c>
      <c r="C2186" s="72"/>
      <c r="D2186" s="73"/>
      <c r="E2186" s="73"/>
      <c r="F2186" s="73"/>
      <c r="G2186" s="73"/>
      <c r="H2186" s="74"/>
      <c r="I2186" s="75"/>
    </row>
    <row r="2187" spans="1:9" ht="12.75">
      <c r="A2187" s="3">
        <f t="shared" si="5"/>
        <v>96</v>
      </c>
      <c r="C2187" s="72"/>
      <c r="D2187" s="73"/>
      <c r="E2187" s="73"/>
      <c r="F2187" s="73"/>
      <c r="G2187" s="73"/>
      <c r="H2187" s="74"/>
      <c r="I2187" s="75"/>
    </row>
    <row r="2188" spans="1:9" ht="12.75">
      <c r="A2188" s="3">
        <f t="shared" si="5"/>
        <v>97</v>
      </c>
      <c r="C2188" s="72"/>
      <c r="D2188" s="73"/>
      <c r="E2188" s="73"/>
      <c r="F2188" s="73"/>
      <c r="G2188" s="73"/>
      <c r="H2188" s="74"/>
      <c r="I2188" s="75"/>
    </row>
    <row r="2189" spans="1:9" ht="12.75">
      <c r="A2189" s="3">
        <f t="shared" si="5"/>
        <v>98</v>
      </c>
      <c r="C2189" s="72"/>
      <c r="D2189" s="73"/>
      <c r="E2189" s="73"/>
      <c r="F2189" s="73"/>
      <c r="G2189" s="73"/>
      <c r="H2189" s="74"/>
      <c r="I2189" s="75"/>
    </row>
    <row r="2190" spans="1:9" ht="12.75">
      <c r="A2190" s="3">
        <f t="shared" si="5"/>
        <v>99</v>
      </c>
      <c r="C2190" s="72"/>
      <c r="D2190" s="73"/>
      <c r="E2190" s="73"/>
      <c r="F2190" s="73"/>
      <c r="G2190" s="73"/>
      <c r="H2190" s="74"/>
      <c r="I2190" s="75"/>
    </row>
    <row r="2191" spans="1:9" ht="12.75">
      <c r="A2191" s="3">
        <f t="shared" si="5"/>
        <v>100</v>
      </c>
      <c r="C2191" s="72"/>
      <c r="D2191" s="73"/>
      <c r="E2191" s="73"/>
      <c r="F2191" s="73"/>
      <c r="G2191" s="73"/>
      <c r="H2191" s="74"/>
      <c r="I2191" s="75"/>
    </row>
    <row r="2192" spans="1:9" ht="12.75">
      <c r="A2192" s="3">
        <f t="shared" si="5"/>
        <v>101</v>
      </c>
      <c r="C2192" s="72"/>
      <c r="D2192" s="73"/>
      <c r="E2192" s="73"/>
      <c r="F2192" s="73"/>
      <c r="G2192" s="73"/>
      <c r="H2192" s="74"/>
      <c r="I2192" s="75"/>
    </row>
    <row r="2193" spans="1:9" ht="12.75">
      <c r="A2193" s="3">
        <f t="shared" si="5"/>
        <v>102</v>
      </c>
      <c r="C2193" s="72"/>
      <c r="D2193" s="73"/>
      <c r="E2193" s="73"/>
      <c r="F2193" s="73"/>
      <c r="G2193" s="73"/>
      <c r="H2193" s="74"/>
      <c r="I2193" s="75"/>
    </row>
    <row r="2194" spans="1:9" ht="12.75">
      <c r="A2194" s="3">
        <f t="shared" si="5"/>
        <v>103</v>
      </c>
      <c r="C2194" s="72"/>
      <c r="D2194" s="73"/>
      <c r="E2194" s="73"/>
      <c r="F2194" s="73"/>
      <c r="G2194" s="73"/>
      <c r="H2194" s="74"/>
      <c r="I2194" s="75"/>
    </row>
    <row r="2195" spans="1:9" ht="12.75">
      <c r="A2195" s="3">
        <f t="shared" si="5"/>
        <v>104</v>
      </c>
      <c r="C2195" s="72"/>
      <c r="D2195" s="73"/>
      <c r="E2195" s="73"/>
      <c r="F2195" s="73"/>
      <c r="G2195" s="73"/>
      <c r="H2195" s="74"/>
      <c r="I2195" s="75"/>
    </row>
    <row r="2196" spans="1:9" ht="12.75">
      <c r="A2196" s="3">
        <f t="shared" si="5"/>
        <v>105</v>
      </c>
      <c r="C2196" s="72"/>
      <c r="D2196" s="73"/>
      <c r="E2196" s="73"/>
      <c r="F2196" s="73"/>
      <c r="G2196" s="73"/>
      <c r="H2196" s="74"/>
      <c r="I2196" s="75"/>
    </row>
    <row r="2197" spans="1:9" ht="12.75">
      <c r="A2197" s="3">
        <f t="shared" si="5"/>
        <v>106</v>
      </c>
      <c r="C2197" s="72"/>
      <c r="D2197" s="73"/>
      <c r="E2197" s="73"/>
      <c r="F2197" s="73"/>
      <c r="G2197" s="73"/>
      <c r="H2197" s="74"/>
      <c r="I2197" s="75"/>
    </row>
    <row r="2198" spans="1:9" ht="12.75">
      <c r="A2198" s="3">
        <f t="shared" si="5"/>
        <v>107</v>
      </c>
      <c r="C2198" s="72"/>
      <c r="D2198" s="73"/>
      <c r="E2198" s="73"/>
      <c r="F2198" s="73"/>
      <c r="G2198" s="73"/>
      <c r="H2198" s="74"/>
      <c r="I2198" s="75"/>
    </row>
    <row r="2199" spans="1:9" ht="12.75">
      <c r="A2199" s="3">
        <f t="shared" si="5"/>
        <v>108</v>
      </c>
      <c r="C2199" s="72"/>
      <c r="D2199" s="73"/>
      <c r="E2199" s="73"/>
      <c r="F2199" s="73"/>
      <c r="G2199" s="73"/>
      <c r="H2199" s="74"/>
      <c r="I2199" s="75"/>
    </row>
    <row r="2200" spans="1:9" ht="12.75">
      <c r="A2200" s="3">
        <f t="shared" si="5"/>
        <v>109</v>
      </c>
      <c r="C2200" s="72"/>
      <c r="D2200" s="73"/>
      <c r="E2200" s="73"/>
      <c r="F2200" s="73"/>
      <c r="G2200" s="73"/>
      <c r="H2200" s="74"/>
      <c r="I2200" s="75"/>
    </row>
    <row r="2201" spans="1:9" ht="12.75">
      <c r="A2201" s="3">
        <f t="shared" si="5"/>
        <v>110</v>
      </c>
      <c r="C2201" s="72"/>
      <c r="D2201" s="73"/>
      <c r="E2201" s="73"/>
      <c r="F2201" s="73"/>
      <c r="G2201" s="73"/>
      <c r="H2201" s="74"/>
      <c r="I2201" s="75"/>
    </row>
    <row r="2202" spans="1:9" ht="12.75">
      <c r="A2202" s="3">
        <f t="shared" si="5"/>
        <v>111</v>
      </c>
      <c r="C2202" s="72"/>
      <c r="D2202" s="73"/>
      <c r="E2202" s="73"/>
      <c r="F2202" s="73"/>
      <c r="G2202" s="73"/>
      <c r="H2202" s="74"/>
      <c r="I2202" s="75"/>
    </row>
    <row r="2203" spans="1:9" ht="12.75">
      <c r="A2203" s="3">
        <f t="shared" si="5"/>
        <v>112</v>
      </c>
      <c r="C2203" s="72"/>
      <c r="D2203" s="73"/>
      <c r="E2203" s="73"/>
      <c r="F2203" s="73"/>
      <c r="G2203" s="73"/>
      <c r="H2203" s="74"/>
      <c r="I2203" s="75"/>
    </row>
    <row r="2204" spans="1:9" ht="12.75">
      <c r="A2204" s="3">
        <f t="shared" si="5"/>
        <v>113</v>
      </c>
      <c r="C2204" s="72"/>
      <c r="D2204" s="73"/>
      <c r="E2204" s="73"/>
      <c r="F2204" s="73"/>
      <c r="G2204" s="73"/>
      <c r="H2204" s="74"/>
      <c r="I2204" s="75"/>
    </row>
    <row r="2205" spans="1:9" ht="12.75">
      <c r="A2205" s="3">
        <f t="shared" si="5"/>
        <v>114</v>
      </c>
      <c r="C2205" s="72"/>
      <c r="D2205" s="73"/>
      <c r="E2205" s="73"/>
      <c r="F2205" s="73"/>
      <c r="G2205" s="73"/>
      <c r="H2205" s="74"/>
      <c r="I2205" s="75"/>
    </row>
    <row r="2206" spans="1:9" ht="12.75">
      <c r="A2206" s="3">
        <f t="shared" si="5"/>
        <v>115</v>
      </c>
      <c r="C2206" s="72"/>
      <c r="D2206" s="73"/>
      <c r="E2206" s="73"/>
      <c r="F2206" s="73"/>
      <c r="G2206" s="73"/>
      <c r="H2206" s="74"/>
      <c r="I2206" s="75"/>
    </row>
    <row r="2207" spans="1:9" ht="12.75">
      <c r="A2207" s="3">
        <f t="shared" si="5"/>
        <v>116</v>
      </c>
      <c r="C2207" s="72"/>
      <c r="D2207" s="73"/>
      <c r="E2207" s="73"/>
      <c r="F2207" s="73"/>
      <c r="G2207" s="73"/>
      <c r="H2207" s="74"/>
      <c r="I2207" s="75"/>
    </row>
    <row r="2208" spans="1:9" ht="12.75">
      <c r="A2208" s="3">
        <f t="shared" si="5"/>
        <v>117</v>
      </c>
      <c r="C2208" s="72"/>
      <c r="D2208" s="73"/>
      <c r="E2208" s="73"/>
      <c r="F2208" s="73"/>
      <c r="G2208" s="73"/>
      <c r="H2208" s="74"/>
      <c r="I2208" s="75"/>
    </row>
    <row r="2209" spans="1:9" ht="12.75">
      <c r="A2209" s="3">
        <f t="shared" si="5"/>
        <v>118</v>
      </c>
      <c r="C2209" s="72"/>
      <c r="D2209" s="73"/>
      <c r="E2209" s="73"/>
      <c r="F2209" s="73"/>
      <c r="G2209" s="73"/>
      <c r="H2209" s="74"/>
      <c r="I2209" s="75"/>
    </row>
    <row r="2210" spans="1:9" ht="12.75">
      <c r="A2210" s="3">
        <f t="shared" si="5"/>
        <v>119</v>
      </c>
      <c r="C2210" s="72"/>
      <c r="D2210" s="73"/>
      <c r="E2210" s="73"/>
      <c r="F2210" s="73"/>
      <c r="G2210" s="73"/>
      <c r="H2210" s="74"/>
      <c r="I2210" s="75"/>
    </row>
    <row r="2211" spans="1:9" ht="12.75">
      <c r="A2211" s="3">
        <f t="shared" si="5"/>
        <v>120</v>
      </c>
      <c r="C2211" s="72"/>
      <c r="D2211" s="73"/>
      <c r="E2211" s="73"/>
      <c r="F2211" s="73"/>
      <c r="G2211" s="73"/>
      <c r="H2211" s="74"/>
      <c r="I2211" s="75"/>
    </row>
    <row r="2212" spans="1:9" ht="12.75">
      <c r="A2212" s="3">
        <f t="shared" si="5"/>
        <v>121</v>
      </c>
      <c r="C2212" s="72"/>
      <c r="D2212" s="73"/>
      <c r="E2212" s="73"/>
      <c r="F2212" s="73"/>
      <c r="G2212" s="73"/>
      <c r="H2212" s="74"/>
      <c r="I2212" s="75"/>
    </row>
    <row r="2213" spans="1:9" ht="12.75">
      <c r="A2213" s="3">
        <f t="shared" si="5"/>
        <v>122</v>
      </c>
      <c r="C2213" s="72"/>
      <c r="D2213" s="73"/>
      <c r="E2213" s="73"/>
      <c r="F2213" s="73"/>
      <c r="G2213" s="73"/>
      <c r="H2213" s="74"/>
      <c r="I2213" s="75"/>
    </row>
    <row r="2214" spans="1:9" ht="12.75">
      <c r="A2214" s="3">
        <f t="shared" si="5"/>
        <v>123</v>
      </c>
      <c r="C2214" s="72"/>
      <c r="D2214" s="73"/>
      <c r="E2214" s="73"/>
      <c r="F2214" s="73"/>
      <c r="G2214" s="73"/>
      <c r="H2214" s="74"/>
      <c r="I2214" s="75"/>
    </row>
    <row r="2215" spans="1:9" ht="12.75">
      <c r="A2215" s="3">
        <f t="shared" si="5"/>
        <v>124</v>
      </c>
      <c r="C2215" s="72"/>
      <c r="D2215" s="73"/>
      <c r="E2215" s="73"/>
      <c r="F2215" s="73"/>
      <c r="G2215" s="73"/>
      <c r="H2215" s="74"/>
      <c r="I2215" s="75"/>
    </row>
    <row r="2216" spans="1:9" ht="12.75">
      <c r="A2216" s="3">
        <f t="shared" si="5"/>
        <v>125</v>
      </c>
      <c r="C2216" s="72"/>
      <c r="D2216" s="73"/>
      <c r="E2216" s="73"/>
      <c r="F2216" s="73"/>
      <c r="G2216" s="73"/>
      <c r="H2216" s="74"/>
      <c r="I2216" s="75"/>
    </row>
    <row r="2217" spans="1:9" ht="12.75">
      <c r="A2217" s="3">
        <f t="shared" si="5"/>
        <v>126</v>
      </c>
      <c r="C2217" s="72"/>
      <c r="D2217" s="73"/>
      <c r="E2217" s="73"/>
      <c r="F2217" s="73"/>
      <c r="G2217" s="73"/>
      <c r="H2217" s="74"/>
      <c r="I2217" s="75"/>
    </row>
    <row r="2218" spans="1:9" ht="12.75">
      <c r="A2218" s="3">
        <f t="shared" si="5"/>
        <v>127</v>
      </c>
      <c r="C2218" s="72"/>
      <c r="D2218" s="73"/>
      <c r="E2218" s="73"/>
      <c r="F2218" s="73"/>
      <c r="G2218" s="73"/>
      <c r="H2218" s="74"/>
      <c r="I2218" s="75"/>
    </row>
    <row r="2219" spans="1:9" ht="12.75">
      <c r="A2219" s="3">
        <f t="shared" si="5"/>
        <v>128</v>
      </c>
      <c r="C2219" s="72"/>
      <c r="D2219" s="73"/>
      <c r="E2219" s="73"/>
      <c r="F2219" s="73"/>
      <c r="G2219" s="73"/>
      <c r="H2219" s="74"/>
      <c r="I2219" s="75"/>
    </row>
    <row r="2220" spans="1:9" ht="12.75">
      <c r="A2220" s="3">
        <f t="shared" si="5"/>
        <v>129</v>
      </c>
      <c r="C2220" s="72"/>
      <c r="D2220" s="73"/>
      <c r="E2220" s="73"/>
      <c r="F2220" s="73"/>
      <c r="G2220" s="73"/>
      <c r="H2220" s="74"/>
      <c r="I2220" s="75"/>
    </row>
    <row r="2221" spans="1:9" ht="12.75">
      <c r="A2221" s="3">
        <f t="shared" si="5"/>
        <v>130</v>
      </c>
      <c r="C2221" s="72"/>
      <c r="D2221" s="73"/>
      <c r="E2221" s="73"/>
      <c r="F2221" s="73"/>
      <c r="G2221" s="73"/>
      <c r="H2221" s="74"/>
      <c r="I2221" s="75"/>
    </row>
    <row r="2222" spans="1:9" ht="12.75">
      <c r="A2222" s="3">
        <f t="shared" si="5"/>
        <v>131</v>
      </c>
      <c r="C2222" s="72"/>
      <c r="D2222" s="73"/>
      <c r="E2222" s="73"/>
      <c r="F2222" s="73"/>
      <c r="G2222" s="73"/>
      <c r="H2222" s="74"/>
      <c r="I2222" s="75"/>
    </row>
    <row r="2223" spans="1:9" ht="12.75">
      <c r="A2223" s="3">
        <f t="shared" si="5"/>
        <v>132</v>
      </c>
      <c r="C2223" s="72"/>
      <c r="D2223" s="73"/>
      <c r="E2223" s="73"/>
      <c r="F2223" s="73"/>
      <c r="G2223" s="73"/>
      <c r="H2223" s="74"/>
      <c r="I2223" s="75"/>
    </row>
    <row r="2224" spans="1:9" ht="12.75">
      <c r="A2224" s="3">
        <f t="shared" si="5"/>
        <v>133</v>
      </c>
      <c r="C2224" s="72"/>
      <c r="D2224" s="73"/>
      <c r="E2224" s="73"/>
      <c r="F2224" s="73"/>
      <c r="G2224" s="73"/>
      <c r="H2224" s="74"/>
      <c r="I2224" s="75"/>
    </row>
    <row r="2225" spans="1:9" ht="12.75">
      <c r="A2225" s="3">
        <f t="shared" si="5"/>
        <v>134</v>
      </c>
      <c r="C2225" s="72"/>
      <c r="D2225" s="73"/>
      <c r="E2225" s="73"/>
      <c r="F2225" s="73"/>
      <c r="G2225" s="73"/>
      <c r="H2225" s="74"/>
      <c r="I2225" s="75"/>
    </row>
    <row r="2226" spans="1:9" ht="12.75">
      <c r="A2226" s="3">
        <f t="shared" si="5"/>
        <v>135</v>
      </c>
      <c r="C2226" s="72"/>
      <c r="D2226" s="73"/>
      <c r="E2226" s="73"/>
      <c r="F2226" s="73"/>
      <c r="G2226" s="73"/>
      <c r="H2226" s="74"/>
      <c r="I2226" s="75"/>
    </row>
    <row r="2227" spans="1:9" ht="12.75">
      <c r="A2227" s="3">
        <f t="shared" si="5"/>
        <v>136</v>
      </c>
      <c r="C2227" s="72"/>
      <c r="D2227" s="73"/>
      <c r="E2227" s="73"/>
      <c r="F2227" s="73"/>
      <c r="G2227" s="73"/>
      <c r="H2227" s="74"/>
      <c r="I2227" s="75"/>
    </row>
    <row r="2228" spans="1:9" ht="12.75">
      <c r="A2228" s="3">
        <f t="shared" si="5"/>
        <v>137</v>
      </c>
      <c r="C2228" s="72"/>
      <c r="D2228" s="73"/>
      <c r="E2228" s="73"/>
      <c r="F2228" s="73"/>
      <c r="G2228" s="73"/>
      <c r="H2228" s="74"/>
      <c r="I2228" s="75"/>
    </row>
    <row r="2229" spans="1:9" ht="12.75">
      <c r="A2229" s="3">
        <f t="shared" si="5"/>
        <v>138</v>
      </c>
      <c r="C2229" s="72"/>
      <c r="D2229" s="73"/>
      <c r="E2229" s="73"/>
      <c r="F2229" s="73"/>
      <c r="G2229" s="73"/>
      <c r="H2229" s="74"/>
      <c r="I2229" s="75"/>
    </row>
    <row r="2230" spans="1:9" ht="12.75">
      <c r="A2230" s="3">
        <f t="shared" si="5"/>
        <v>139</v>
      </c>
      <c r="C2230" s="72"/>
      <c r="D2230" s="73"/>
      <c r="E2230" s="73"/>
      <c r="F2230" s="73"/>
      <c r="G2230" s="73"/>
      <c r="H2230" s="74"/>
      <c r="I2230" s="75"/>
    </row>
    <row r="2231" spans="1:9" ht="12.75">
      <c r="A2231" s="3">
        <f t="shared" si="5"/>
        <v>140</v>
      </c>
      <c r="C2231" s="72"/>
      <c r="D2231" s="73"/>
      <c r="E2231" s="73"/>
      <c r="F2231" s="73"/>
      <c r="G2231" s="73"/>
      <c r="H2231" s="74"/>
      <c r="I2231" s="75"/>
    </row>
    <row r="2232" spans="1:9" ht="12.75">
      <c r="A2232" s="3">
        <f t="shared" si="5"/>
        <v>141</v>
      </c>
      <c r="C2232" s="72"/>
      <c r="D2232" s="73"/>
      <c r="E2232" s="73"/>
      <c r="F2232" s="73"/>
      <c r="G2232" s="73"/>
      <c r="H2232" s="74"/>
      <c r="I2232" s="75"/>
    </row>
    <row r="2233" spans="1:9" ht="12.75">
      <c r="A2233" s="3">
        <f t="shared" si="5"/>
        <v>142</v>
      </c>
      <c r="C2233" s="72"/>
      <c r="D2233" s="73"/>
      <c r="E2233" s="73"/>
      <c r="F2233" s="73"/>
      <c r="G2233" s="73"/>
      <c r="H2233" s="74"/>
      <c r="I2233" s="75"/>
    </row>
    <row r="2234" spans="1:9" ht="12.75">
      <c r="A2234" s="3">
        <f t="shared" si="5"/>
        <v>143</v>
      </c>
      <c r="C2234" s="72"/>
      <c r="D2234" s="73"/>
      <c r="E2234" s="73"/>
      <c r="F2234" s="73"/>
      <c r="G2234" s="73"/>
      <c r="H2234" s="74"/>
      <c r="I2234" s="75"/>
    </row>
    <row r="2235" spans="1:9" ht="12.75">
      <c r="A2235" s="3">
        <f t="shared" si="5"/>
        <v>144</v>
      </c>
      <c r="C2235" s="72"/>
      <c r="D2235" s="73"/>
      <c r="E2235" s="73"/>
      <c r="F2235" s="73"/>
      <c r="G2235" s="73"/>
      <c r="H2235" s="74"/>
      <c r="I2235" s="75"/>
    </row>
    <row r="2236" spans="1:9" ht="12.75">
      <c r="A2236" s="3">
        <f t="shared" si="5"/>
        <v>145</v>
      </c>
      <c r="C2236" s="72"/>
      <c r="D2236" s="73"/>
      <c r="E2236" s="73"/>
      <c r="F2236" s="73"/>
      <c r="G2236" s="73"/>
      <c r="H2236" s="74"/>
      <c r="I2236" s="75"/>
    </row>
    <row r="2237" spans="1:9" ht="12.75">
      <c r="A2237" s="3">
        <f t="shared" si="5"/>
        <v>146</v>
      </c>
      <c r="C2237" s="72"/>
      <c r="D2237" s="73"/>
      <c r="E2237" s="73"/>
      <c r="F2237" s="73"/>
      <c r="G2237" s="73"/>
      <c r="H2237" s="74"/>
      <c r="I2237" s="75"/>
    </row>
    <row r="2238" spans="1:9" ht="12.75">
      <c r="A2238" s="3">
        <f t="shared" si="5"/>
        <v>147</v>
      </c>
      <c r="C2238" s="72"/>
      <c r="D2238" s="73"/>
      <c r="E2238" s="73"/>
      <c r="F2238" s="73"/>
      <c r="G2238" s="73"/>
      <c r="H2238" s="74"/>
      <c r="I2238" s="75"/>
    </row>
    <row r="2239" spans="1:9" ht="12.75">
      <c r="A2239" s="3">
        <f t="shared" si="5"/>
        <v>148</v>
      </c>
      <c r="C2239" s="72"/>
      <c r="D2239" s="73"/>
      <c r="E2239" s="73"/>
      <c r="F2239" s="73"/>
      <c r="G2239" s="73"/>
      <c r="H2239" s="74"/>
      <c r="I2239" s="75"/>
    </row>
    <row r="2240" spans="1:9" ht="12.75">
      <c r="A2240" s="3">
        <f t="shared" si="5"/>
        <v>149</v>
      </c>
      <c r="C2240" s="72"/>
      <c r="D2240" s="73"/>
      <c r="E2240" s="73"/>
      <c r="F2240" s="73"/>
      <c r="G2240" s="73"/>
      <c r="H2240" s="74"/>
      <c r="I2240" s="75"/>
    </row>
    <row r="2241" spans="1:9" ht="12.75">
      <c r="A2241" s="3">
        <f t="shared" si="5"/>
        <v>150</v>
      </c>
      <c r="C2241" s="72"/>
      <c r="D2241" s="73"/>
      <c r="E2241" s="73"/>
      <c r="F2241" s="73"/>
      <c r="G2241" s="73"/>
      <c r="H2241" s="74"/>
      <c r="I2241" s="75"/>
    </row>
    <row r="2242" spans="1:9" ht="12.75">
      <c r="A2242" s="3">
        <f t="shared" si="5"/>
        <v>151</v>
      </c>
      <c r="C2242" s="72"/>
      <c r="D2242" s="73"/>
      <c r="E2242" s="73"/>
      <c r="F2242" s="73"/>
      <c r="G2242" s="73"/>
      <c r="H2242" s="74"/>
      <c r="I2242" s="75"/>
    </row>
    <row r="2243" spans="1:9" ht="12.75">
      <c r="A2243" s="3">
        <f t="shared" si="5"/>
        <v>152</v>
      </c>
      <c r="C2243" s="72"/>
      <c r="D2243" s="73"/>
      <c r="E2243" s="73"/>
      <c r="F2243" s="73"/>
      <c r="G2243" s="73"/>
      <c r="H2243" s="74"/>
      <c r="I2243" s="75"/>
    </row>
    <row r="2244" spans="1:9" ht="12.75">
      <c r="A2244" s="3">
        <f t="shared" si="5"/>
        <v>153</v>
      </c>
      <c r="C2244" s="72"/>
      <c r="D2244" s="73"/>
      <c r="E2244" s="73"/>
      <c r="F2244" s="73"/>
      <c r="G2244" s="73"/>
      <c r="H2244" s="74"/>
      <c r="I2244" s="75"/>
    </row>
    <row r="2245" spans="1:9" ht="12.75">
      <c r="A2245" s="3">
        <f t="shared" si="5"/>
        <v>154</v>
      </c>
      <c r="C2245" s="72"/>
      <c r="D2245" s="73"/>
      <c r="E2245" s="73"/>
      <c r="F2245" s="73"/>
      <c r="G2245" s="73"/>
      <c r="H2245" s="74"/>
      <c r="I2245" s="75"/>
    </row>
    <row r="2246" spans="1:9" ht="12.75">
      <c r="A2246" s="3">
        <f t="shared" si="5"/>
        <v>155</v>
      </c>
      <c r="C2246" s="72"/>
      <c r="D2246" s="73"/>
      <c r="E2246" s="73"/>
      <c r="F2246" s="73"/>
      <c r="G2246" s="73"/>
      <c r="H2246" s="74"/>
      <c r="I2246" s="75"/>
    </row>
    <row r="2247" spans="1:9" ht="12.75">
      <c r="A2247" s="3">
        <f t="shared" si="5"/>
        <v>156</v>
      </c>
      <c r="C2247" s="72"/>
      <c r="D2247" s="73"/>
      <c r="E2247" s="73"/>
      <c r="F2247" s="73"/>
      <c r="G2247" s="73"/>
      <c r="H2247" s="74"/>
      <c r="I2247" s="75"/>
    </row>
    <row r="2248" spans="1:9" ht="12.75">
      <c r="A2248" s="3">
        <f t="shared" si="5"/>
        <v>157</v>
      </c>
      <c r="C2248" s="72"/>
      <c r="D2248" s="73"/>
      <c r="E2248" s="73"/>
      <c r="F2248" s="73"/>
      <c r="G2248" s="73"/>
      <c r="H2248" s="74"/>
      <c r="I2248" s="75"/>
    </row>
    <row r="2249" spans="1:9" ht="12.75">
      <c r="A2249" s="3">
        <f t="shared" si="5"/>
        <v>158</v>
      </c>
      <c r="C2249" s="72"/>
      <c r="D2249" s="73"/>
      <c r="E2249" s="73"/>
      <c r="F2249" s="73"/>
      <c r="G2249" s="73"/>
      <c r="H2249" s="74"/>
      <c r="I2249" s="75"/>
    </row>
    <row r="2250" spans="1:9" ht="12.75">
      <c r="A2250" s="3">
        <f aca="true" t="shared" si="6" ref="A2250:A2313">1+A2249</f>
        <v>159</v>
      </c>
      <c r="C2250" s="72"/>
      <c r="D2250" s="73"/>
      <c r="E2250" s="73"/>
      <c r="F2250" s="73"/>
      <c r="G2250" s="73"/>
      <c r="H2250" s="74"/>
      <c r="I2250" s="75"/>
    </row>
    <row r="2251" spans="1:9" ht="12.75">
      <c r="A2251" s="3">
        <f t="shared" si="6"/>
        <v>160</v>
      </c>
      <c r="C2251" s="72"/>
      <c r="D2251" s="73"/>
      <c r="E2251" s="73"/>
      <c r="F2251" s="73"/>
      <c r="G2251" s="73"/>
      <c r="H2251" s="74"/>
      <c r="I2251" s="75"/>
    </row>
    <row r="2252" spans="1:9" ht="12.75">
      <c r="A2252" s="3">
        <f t="shared" si="6"/>
        <v>161</v>
      </c>
      <c r="C2252" s="72"/>
      <c r="D2252" s="73"/>
      <c r="E2252" s="73"/>
      <c r="F2252" s="73"/>
      <c r="G2252" s="73"/>
      <c r="H2252" s="74"/>
      <c r="I2252" s="75"/>
    </row>
    <row r="2253" spans="1:9" ht="12.75">
      <c r="A2253" s="3">
        <f t="shared" si="6"/>
        <v>162</v>
      </c>
      <c r="C2253" s="72"/>
      <c r="D2253" s="73"/>
      <c r="E2253" s="73"/>
      <c r="F2253" s="73"/>
      <c r="G2253" s="73"/>
      <c r="H2253" s="74"/>
      <c r="I2253" s="75"/>
    </row>
    <row r="2254" spans="1:9" ht="12.75">
      <c r="A2254" s="3">
        <f t="shared" si="6"/>
        <v>163</v>
      </c>
      <c r="C2254" s="72"/>
      <c r="D2254" s="73"/>
      <c r="E2254" s="73"/>
      <c r="F2254" s="73"/>
      <c r="G2254" s="73"/>
      <c r="H2254" s="74"/>
      <c r="I2254" s="75"/>
    </row>
    <row r="2255" spans="1:9" ht="12.75">
      <c r="A2255" s="3">
        <f t="shared" si="6"/>
        <v>164</v>
      </c>
      <c r="C2255" s="72"/>
      <c r="D2255" s="73"/>
      <c r="E2255" s="73"/>
      <c r="F2255" s="73"/>
      <c r="G2255" s="73"/>
      <c r="H2255" s="74"/>
      <c r="I2255" s="75"/>
    </row>
    <row r="2256" spans="1:9" ht="12.75">
      <c r="A2256" s="3">
        <f t="shared" si="6"/>
        <v>165</v>
      </c>
      <c r="C2256" s="72"/>
      <c r="D2256" s="73"/>
      <c r="E2256" s="73"/>
      <c r="F2256" s="73"/>
      <c r="G2256" s="73"/>
      <c r="H2256" s="74"/>
      <c r="I2256" s="75"/>
    </row>
    <row r="2257" spans="1:9" ht="12.75">
      <c r="A2257" s="3">
        <f t="shared" si="6"/>
        <v>166</v>
      </c>
      <c r="C2257" s="72"/>
      <c r="D2257" s="73"/>
      <c r="E2257" s="73"/>
      <c r="F2257" s="73"/>
      <c r="G2257" s="73"/>
      <c r="H2257" s="74"/>
      <c r="I2257" s="75"/>
    </row>
    <row r="2258" spans="1:9" ht="12.75">
      <c r="A2258" s="3">
        <f t="shared" si="6"/>
        <v>167</v>
      </c>
      <c r="C2258" s="72"/>
      <c r="D2258" s="73"/>
      <c r="E2258" s="73"/>
      <c r="F2258" s="73"/>
      <c r="G2258" s="73"/>
      <c r="H2258" s="74"/>
      <c r="I2258" s="75"/>
    </row>
    <row r="2259" spans="1:9" ht="12.75">
      <c r="A2259" s="3">
        <f t="shared" si="6"/>
        <v>168</v>
      </c>
      <c r="C2259" s="72"/>
      <c r="D2259" s="73"/>
      <c r="E2259" s="73"/>
      <c r="F2259" s="73"/>
      <c r="G2259" s="73"/>
      <c r="H2259" s="74"/>
      <c r="I2259" s="75"/>
    </row>
    <row r="2260" spans="1:9" ht="12.75">
      <c r="A2260" s="3">
        <f t="shared" si="6"/>
        <v>169</v>
      </c>
      <c r="C2260" s="72"/>
      <c r="D2260" s="73"/>
      <c r="E2260" s="73"/>
      <c r="F2260" s="73"/>
      <c r="G2260" s="73"/>
      <c r="H2260" s="74"/>
      <c r="I2260" s="75"/>
    </row>
    <row r="2261" spans="1:9" ht="12.75">
      <c r="A2261" s="3">
        <f t="shared" si="6"/>
        <v>170</v>
      </c>
      <c r="C2261" s="72"/>
      <c r="D2261" s="73"/>
      <c r="E2261" s="73"/>
      <c r="F2261" s="73"/>
      <c r="G2261" s="73"/>
      <c r="H2261" s="74"/>
      <c r="I2261" s="75"/>
    </row>
    <row r="2262" spans="1:9" ht="12.75">
      <c r="A2262" s="3">
        <f t="shared" si="6"/>
        <v>171</v>
      </c>
      <c r="C2262" s="72"/>
      <c r="D2262" s="73"/>
      <c r="E2262" s="73"/>
      <c r="F2262" s="73"/>
      <c r="G2262" s="73"/>
      <c r="H2262" s="74"/>
      <c r="I2262" s="75"/>
    </row>
    <row r="2263" spans="1:9" ht="12.75">
      <c r="A2263" s="3">
        <f t="shared" si="6"/>
        <v>172</v>
      </c>
      <c r="C2263" s="72"/>
      <c r="D2263" s="73"/>
      <c r="E2263" s="73"/>
      <c r="F2263" s="73"/>
      <c r="G2263" s="73"/>
      <c r="H2263" s="74"/>
      <c r="I2263" s="75"/>
    </row>
    <row r="2264" spans="1:9" ht="12.75">
      <c r="A2264" s="3">
        <f t="shared" si="6"/>
        <v>173</v>
      </c>
      <c r="C2264" s="72"/>
      <c r="D2264" s="73"/>
      <c r="E2264" s="73"/>
      <c r="F2264" s="73"/>
      <c r="G2264" s="73"/>
      <c r="H2264" s="74"/>
      <c r="I2264" s="75"/>
    </row>
    <row r="2265" spans="1:9" ht="12.75">
      <c r="A2265" s="3">
        <f t="shared" si="6"/>
        <v>174</v>
      </c>
      <c r="C2265" s="72"/>
      <c r="D2265" s="73"/>
      <c r="E2265" s="73"/>
      <c r="F2265" s="73"/>
      <c r="G2265" s="73"/>
      <c r="H2265" s="74"/>
      <c r="I2265" s="75"/>
    </row>
    <row r="2266" spans="1:9" ht="12.75">
      <c r="A2266" s="3">
        <f t="shared" si="6"/>
        <v>175</v>
      </c>
      <c r="C2266" s="72"/>
      <c r="D2266" s="73"/>
      <c r="E2266" s="73"/>
      <c r="F2266" s="73"/>
      <c r="G2266" s="73"/>
      <c r="H2266" s="74"/>
      <c r="I2266" s="75"/>
    </row>
    <row r="2267" spans="1:9" ht="12.75">
      <c r="A2267" s="3">
        <f t="shared" si="6"/>
        <v>176</v>
      </c>
      <c r="C2267" s="72"/>
      <c r="D2267" s="73"/>
      <c r="E2267" s="73"/>
      <c r="F2267" s="73"/>
      <c r="G2267" s="73"/>
      <c r="H2267" s="74"/>
      <c r="I2267" s="75"/>
    </row>
    <row r="2268" spans="1:9" ht="12.75">
      <c r="A2268" s="3">
        <f t="shared" si="6"/>
        <v>177</v>
      </c>
      <c r="C2268" s="72"/>
      <c r="D2268" s="73"/>
      <c r="E2268" s="73"/>
      <c r="F2268" s="73"/>
      <c r="G2268" s="73"/>
      <c r="H2268" s="74"/>
      <c r="I2268" s="75"/>
    </row>
    <row r="2269" spans="1:9" ht="12.75">
      <c r="A2269" s="3">
        <f t="shared" si="6"/>
        <v>178</v>
      </c>
      <c r="C2269" s="72"/>
      <c r="D2269" s="73"/>
      <c r="E2269" s="73"/>
      <c r="F2269" s="73"/>
      <c r="G2269" s="73"/>
      <c r="H2269" s="74"/>
      <c r="I2269" s="75"/>
    </row>
    <row r="2270" spans="1:9" ht="12.75">
      <c r="A2270" s="3">
        <f t="shared" si="6"/>
        <v>179</v>
      </c>
      <c r="C2270" s="72"/>
      <c r="D2270" s="73"/>
      <c r="E2270" s="73"/>
      <c r="F2270" s="73"/>
      <c r="G2270" s="73"/>
      <c r="H2270" s="74"/>
      <c r="I2270" s="75"/>
    </row>
    <row r="2271" spans="1:9" ht="12.75">
      <c r="A2271" s="3">
        <f t="shared" si="6"/>
        <v>180</v>
      </c>
      <c r="C2271" s="72"/>
      <c r="D2271" s="73"/>
      <c r="E2271" s="73"/>
      <c r="F2271" s="73"/>
      <c r="G2271" s="73"/>
      <c r="H2271" s="74"/>
      <c r="I2271" s="75"/>
    </row>
    <row r="2272" spans="1:9" ht="12.75">
      <c r="A2272" s="3">
        <f t="shared" si="6"/>
        <v>181</v>
      </c>
      <c r="C2272" s="72"/>
      <c r="D2272" s="73"/>
      <c r="E2272" s="73"/>
      <c r="F2272" s="73"/>
      <c r="G2272" s="73"/>
      <c r="H2272" s="74"/>
      <c r="I2272" s="75"/>
    </row>
    <row r="2273" spans="1:9" ht="12.75">
      <c r="A2273" s="3">
        <f t="shared" si="6"/>
        <v>182</v>
      </c>
      <c r="C2273" s="72"/>
      <c r="D2273" s="73"/>
      <c r="E2273" s="73"/>
      <c r="F2273" s="73"/>
      <c r="G2273" s="73"/>
      <c r="H2273" s="74"/>
      <c r="I2273" s="75"/>
    </row>
    <row r="2274" spans="1:9" ht="12.75">
      <c r="A2274" s="3">
        <f t="shared" si="6"/>
        <v>183</v>
      </c>
      <c r="C2274" s="72"/>
      <c r="D2274" s="73"/>
      <c r="E2274" s="73"/>
      <c r="F2274" s="73"/>
      <c r="G2274" s="73"/>
      <c r="H2274" s="74"/>
      <c r="I2274" s="75"/>
    </row>
    <row r="2275" spans="1:9" ht="12.75">
      <c r="A2275" s="3">
        <f t="shared" si="6"/>
        <v>184</v>
      </c>
      <c r="C2275" s="72"/>
      <c r="D2275" s="73"/>
      <c r="E2275" s="73"/>
      <c r="F2275" s="73"/>
      <c r="G2275" s="73"/>
      <c r="H2275" s="74"/>
      <c r="I2275" s="75"/>
    </row>
    <row r="2276" spans="1:9" ht="12.75">
      <c r="A2276" s="3">
        <f t="shared" si="6"/>
        <v>185</v>
      </c>
      <c r="C2276" s="72"/>
      <c r="D2276" s="73"/>
      <c r="E2276" s="73"/>
      <c r="F2276" s="73"/>
      <c r="G2276" s="73"/>
      <c r="H2276" s="74"/>
      <c r="I2276" s="75"/>
    </row>
    <row r="2277" spans="1:9" ht="12.75">
      <c r="A2277" s="3">
        <f t="shared" si="6"/>
        <v>186</v>
      </c>
      <c r="C2277" s="72"/>
      <c r="D2277" s="73"/>
      <c r="E2277" s="73"/>
      <c r="F2277" s="73"/>
      <c r="G2277" s="73"/>
      <c r="H2277" s="74"/>
      <c r="I2277" s="75"/>
    </row>
    <row r="2278" spans="1:9" ht="12.75">
      <c r="A2278" s="3">
        <f t="shared" si="6"/>
        <v>187</v>
      </c>
      <c r="C2278" s="72"/>
      <c r="D2278" s="73"/>
      <c r="E2278" s="73"/>
      <c r="F2278" s="73"/>
      <c r="G2278" s="73"/>
      <c r="H2278" s="74"/>
      <c r="I2278" s="75"/>
    </row>
    <row r="2279" spans="1:9" ht="12.75">
      <c r="A2279" s="3">
        <f t="shared" si="6"/>
        <v>188</v>
      </c>
      <c r="C2279" s="72"/>
      <c r="D2279" s="73"/>
      <c r="E2279" s="73"/>
      <c r="F2279" s="73"/>
      <c r="G2279" s="73"/>
      <c r="H2279" s="74"/>
      <c r="I2279" s="75"/>
    </row>
    <row r="2280" spans="1:9" ht="12.75">
      <c r="A2280" s="3">
        <f t="shared" si="6"/>
        <v>189</v>
      </c>
      <c r="C2280" s="72"/>
      <c r="D2280" s="73"/>
      <c r="E2280" s="73"/>
      <c r="F2280" s="73"/>
      <c r="G2280" s="73"/>
      <c r="H2280" s="74"/>
      <c r="I2280" s="75"/>
    </row>
    <row r="2281" spans="1:9" ht="12.75">
      <c r="A2281" s="3">
        <f t="shared" si="6"/>
        <v>190</v>
      </c>
      <c r="C2281" s="72"/>
      <c r="D2281" s="73"/>
      <c r="E2281" s="73"/>
      <c r="F2281" s="73"/>
      <c r="G2281" s="73"/>
      <c r="H2281" s="74"/>
      <c r="I2281" s="75"/>
    </row>
    <row r="2282" spans="1:9" ht="12.75">
      <c r="A2282" s="3">
        <f t="shared" si="6"/>
        <v>191</v>
      </c>
      <c r="C2282" s="72"/>
      <c r="D2282" s="73"/>
      <c r="E2282" s="73"/>
      <c r="F2282" s="73"/>
      <c r="G2282" s="73"/>
      <c r="H2282" s="74"/>
      <c r="I2282" s="75"/>
    </row>
    <row r="2283" spans="1:9" ht="12.75">
      <c r="A2283" s="3">
        <f t="shared" si="6"/>
        <v>192</v>
      </c>
      <c r="C2283" s="72"/>
      <c r="D2283" s="73"/>
      <c r="E2283" s="73"/>
      <c r="F2283" s="73"/>
      <c r="G2283" s="73"/>
      <c r="H2283" s="74"/>
      <c r="I2283" s="75"/>
    </row>
    <row r="2284" spans="1:9" ht="12.75">
      <c r="A2284" s="3">
        <f t="shared" si="6"/>
        <v>193</v>
      </c>
      <c r="C2284" s="72"/>
      <c r="D2284" s="73"/>
      <c r="E2284" s="73"/>
      <c r="F2284" s="73"/>
      <c r="G2284" s="73"/>
      <c r="H2284" s="74"/>
      <c r="I2284" s="75"/>
    </row>
    <row r="2285" spans="1:9" ht="12.75">
      <c r="A2285" s="3">
        <f t="shared" si="6"/>
        <v>194</v>
      </c>
      <c r="C2285" s="72"/>
      <c r="D2285" s="73"/>
      <c r="E2285" s="73"/>
      <c r="F2285" s="73"/>
      <c r="G2285" s="73"/>
      <c r="H2285" s="74"/>
      <c r="I2285" s="75"/>
    </row>
    <row r="2286" spans="1:9" ht="12.75">
      <c r="A2286" s="3">
        <f t="shared" si="6"/>
        <v>195</v>
      </c>
      <c r="C2286" s="72"/>
      <c r="D2286" s="73"/>
      <c r="E2286" s="73"/>
      <c r="F2286" s="73"/>
      <c r="G2286" s="73"/>
      <c r="H2286" s="74"/>
      <c r="I2286" s="75"/>
    </row>
    <row r="2287" spans="1:9" ht="12.75">
      <c r="A2287" s="3">
        <f t="shared" si="6"/>
        <v>196</v>
      </c>
      <c r="C2287" s="72"/>
      <c r="D2287" s="73"/>
      <c r="E2287" s="73"/>
      <c r="F2287" s="73"/>
      <c r="G2287" s="73"/>
      <c r="H2287" s="74"/>
      <c r="I2287" s="75"/>
    </row>
    <row r="2288" spans="1:9" ht="12.75">
      <c r="A2288" s="3">
        <f t="shared" si="6"/>
        <v>197</v>
      </c>
      <c r="C2288" s="72"/>
      <c r="D2288" s="73"/>
      <c r="E2288" s="73"/>
      <c r="F2288" s="73"/>
      <c r="G2288" s="73"/>
      <c r="H2288" s="74"/>
      <c r="I2288" s="75"/>
    </row>
    <row r="2289" spans="1:9" ht="12.75">
      <c r="A2289" s="3">
        <f t="shared" si="6"/>
        <v>198</v>
      </c>
      <c r="C2289" s="72"/>
      <c r="D2289" s="73"/>
      <c r="E2289" s="73"/>
      <c r="F2289" s="73"/>
      <c r="G2289" s="73"/>
      <c r="H2289" s="74"/>
      <c r="I2289" s="75"/>
    </row>
    <row r="2290" spans="1:9" ht="12.75">
      <c r="A2290" s="3">
        <f t="shared" si="6"/>
        <v>199</v>
      </c>
      <c r="C2290" s="72"/>
      <c r="D2290" s="73"/>
      <c r="E2290" s="73"/>
      <c r="F2290" s="73"/>
      <c r="G2290" s="73"/>
      <c r="H2290" s="74"/>
      <c r="I2290" s="75"/>
    </row>
    <row r="2291" spans="1:9" ht="12.75">
      <c r="A2291" s="3">
        <f t="shared" si="6"/>
        <v>200</v>
      </c>
      <c r="C2291" s="72"/>
      <c r="D2291" s="73"/>
      <c r="E2291" s="73"/>
      <c r="F2291" s="73"/>
      <c r="G2291" s="73"/>
      <c r="H2291" s="74"/>
      <c r="I2291" s="75"/>
    </row>
    <row r="2292" spans="1:9" ht="12.75">
      <c r="A2292" s="3">
        <f t="shared" si="6"/>
        <v>201</v>
      </c>
      <c r="C2292" s="72"/>
      <c r="D2292" s="73"/>
      <c r="E2292" s="73"/>
      <c r="F2292" s="73"/>
      <c r="G2292" s="73"/>
      <c r="H2292" s="74"/>
      <c r="I2292" s="75"/>
    </row>
    <row r="2293" spans="1:9" ht="12.75">
      <c r="A2293" s="3">
        <f t="shared" si="6"/>
        <v>202</v>
      </c>
      <c r="C2293" s="72"/>
      <c r="D2293" s="73"/>
      <c r="E2293" s="73"/>
      <c r="F2293" s="73"/>
      <c r="G2293" s="73"/>
      <c r="H2293" s="74"/>
      <c r="I2293" s="75"/>
    </row>
    <row r="2294" spans="1:9" ht="12.75">
      <c r="A2294" s="3">
        <f t="shared" si="6"/>
        <v>203</v>
      </c>
      <c r="C2294" s="72"/>
      <c r="D2294" s="73"/>
      <c r="E2294" s="73"/>
      <c r="F2294" s="73"/>
      <c r="G2294" s="73"/>
      <c r="H2294" s="74"/>
      <c r="I2294" s="75"/>
    </row>
    <row r="2295" spans="1:9" ht="12.75">
      <c r="A2295" s="3">
        <f t="shared" si="6"/>
        <v>204</v>
      </c>
      <c r="C2295" s="72"/>
      <c r="D2295" s="73"/>
      <c r="E2295" s="73"/>
      <c r="F2295" s="73"/>
      <c r="G2295" s="73"/>
      <c r="H2295" s="74"/>
      <c r="I2295" s="75"/>
    </row>
    <row r="2296" spans="1:9" ht="12.75">
      <c r="A2296" s="3">
        <f t="shared" si="6"/>
        <v>205</v>
      </c>
      <c r="C2296" s="72"/>
      <c r="D2296" s="73"/>
      <c r="E2296" s="73"/>
      <c r="F2296" s="73"/>
      <c r="G2296" s="73"/>
      <c r="H2296" s="74"/>
      <c r="I2296" s="75"/>
    </row>
    <row r="2297" spans="1:9" ht="12.75">
      <c r="A2297" s="3">
        <f t="shared" si="6"/>
        <v>206</v>
      </c>
      <c r="C2297" s="72"/>
      <c r="D2297" s="73"/>
      <c r="E2297" s="73"/>
      <c r="F2297" s="73"/>
      <c r="G2297" s="73"/>
      <c r="H2297" s="74"/>
      <c r="I2297" s="75"/>
    </row>
    <row r="2298" spans="1:9" ht="12.75">
      <c r="A2298" s="3">
        <f t="shared" si="6"/>
        <v>207</v>
      </c>
      <c r="C2298" s="72"/>
      <c r="D2298" s="73"/>
      <c r="E2298" s="73"/>
      <c r="F2298" s="73"/>
      <c r="G2298" s="73"/>
      <c r="H2298" s="74"/>
      <c r="I2298" s="75"/>
    </row>
    <row r="2299" spans="1:9" ht="12.75">
      <c r="A2299" s="3">
        <f t="shared" si="6"/>
        <v>208</v>
      </c>
      <c r="C2299" s="72"/>
      <c r="D2299" s="73"/>
      <c r="E2299" s="73"/>
      <c r="F2299" s="73"/>
      <c r="G2299" s="73"/>
      <c r="H2299" s="74"/>
      <c r="I2299" s="75"/>
    </row>
    <row r="2300" spans="1:9" ht="12.75">
      <c r="A2300" s="3">
        <f t="shared" si="6"/>
        <v>209</v>
      </c>
      <c r="C2300" s="72"/>
      <c r="D2300" s="73"/>
      <c r="E2300" s="73"/>
      <c r="F2300" s="73"/>
      <c r="G2300" s="73"/>
      <c r="H2300" s="74"/>
      <c r="I2300" s="75"/>
    </row>
    <row r="2301" spans="1:9" ht="12.75">
      <c r="A2301" s="3">
        <f t="shared" si="6"/>
        <v>210</v>
      </c>
      <c r="C2301" s="72"/>
      <c r="D2301" s="73"/>
      <c r="E2301" s="73"/>
      <c r="F2301" s="73"/>
      <c r="G2301" s="73"/>
      <c r="H2301" s="74"/>
      <c r="I2301" s="75"/>
    </row>
    <row r="2302" spans="1:9" ht="12.75">
      <c r="A2302" s="3">
        <f t="shared" si="6"/>
        <v>211</v>
      </c>
      <c r="C2302" s="72"/>
      <c r="D2302" s="73"/>
      <c r="E2302" s="73"/>
      <c r="F2302" s="73"/>
      <c r="G2302" s="73"/>
      <c r="H2302" s="74"/>
      <c r="I2302" s="75"/>
    </row>
    <row r="2303" spans="1:9" ht="12.75">
      <c r="A2303" s="3">
        <f t="shared" si="6"/>
        <v>212</v>
      </c>
      <c r="C2303" s="72"/>
      <c r="D2303" s="73"/>
      <c r="E2303" s="73"/>
      <c r="F2303" s="73"/>
      <c r="G2303" s="73"/>
      <c r="H2303" s="74"/>
      <c r="I2303" s="75"/>
    </row>
    <row r="2304" spans="1:9" ht="12.75">
      <c r="A2304" s="3">
        <f t="shared" si="6"/>
        <v>213</v>
      </c>
      <c r="C2304" s="72"/>
      <c r="D2304" s="73"/>
      <c r="E2304" s="73"/>
      <c r="F2304" s="73"/>
      <c r="G2304" s="73"/>
      <c r="H2304" s="74"/>
      <c r="I2304" s="75"/>
    </row>
    <row r="2305" spans="1:9" ht="12.75">
      <c r="A2305" s="3">
        <f t="shared" si="6"/>
        <v>214</v>
      </c>
      <c r="C2305" s="72"/>
      <c r="D2305" s="73"/>
      <c r="E2305" s="73"/>
      <c r="F2305" s="73"/>
      <c r="G2305" s="73"/>
      <c r="H2305" s="74"/>
      <c r="I2305" s="75"/>
    </row>
    <row r="2306" spans="1:9" ht="12.75">
      <c r="A2306" s="3">
        <f t="shared" si="6"/>
        <v>215</v>
      </c>
      <c r="C2306" s="72"/>
      <c r="D2306" s="73"/>
      <c r="E2306" s="73"/>
      <c r="F2306" s="73"/>
      <c r="G2306" s="73"/>
      <c r="H2306" s="74"/>
      <c r="I2306" s="75"/>
    </row>
    <row r="2307" spans="1:9" ht="12.75">
      <c r="A2307" s="3">
        <f t="shared" si="6"/>
        <v>216</v>
      </c>
      <c r="C2307" s="72"/>
      <c r="D2307" s="73"/>
      <c r="E2307" s="73"/>
      <c r="F2307" s="73"/>
      <c r="G2307" s="73"/>
      <c r="H2307" s="74"/>
      <c r="I2307" s="75"/>
    </row>
    <row r="2308" spans="1:9" ht="12.75">
      <c r="A2308" s="3">
        <f t="shared" si="6"/>
        <v>217</v>
      </c>
      <c r="C2308" s="72"/>
      <c r="D2308" s="73"/>
      <c r="E2308" s="73"/>
      <c r="F2308" s="73"/>
      <c r="G2308" s="73"/>
      <c r="H2308" s="74"/>
      <c r="I2308" s="75"/>
    </row>
    <row r="2309" spans="1:9" ht="12.75">
      <c r="A2309" s="3">
        <f t="shared" si="6"/>
        <v>218</v>
      </c>
      <c r="C2309" s="72"/>
      <c r="D2309" s="73"/>
      <c r="E2309" s="73"/>
      <c r="F2309" s="73"/>
      <c r="G2309" s="73"/>
      <c r="H2309" s="74"/>
      <c r="I2309" s="75"/>
    </row>
    <row r="2310" spans="1:9" ht="12.75">
      <c r="A2310" s="3">
        <f t="shared" si="6"/>
        <v>219</v>
      </c>
      <c r="C2310" s="72"/>
      <c r="D2310" s="73"/>
      <c r="E2310" s="73"/>
      <c r="F2310" s="73"/>
      <c r="G2310" s="73"/>
      <c r="H2310" s="74"/>
      <c r="I2310" s="75"/>
    </row>
    <row r="2311" spans="1:9" ht="12.75">
      <c r="A2311" s="3">
        <f t="shared" si="6"/>
        <v>220</v>
      </c>
      <c r="C2311" s="72"/>
      <c r="D2311" s="73"/>
      <c r="E2311" s="73"/>
      <c r="F2311" s="73"/>
      <c r="G2311" s="73"/>
      <c r="H2311" s="74"/>
      <c r="I2311" s="75"/>
    </row>
    <row r="2312" spans="1:9" ht="12.75">
      <c r="A2312" s="3">
        <f t="shared" si="6"/>
        <v>221</v>
      </c>
      <c r="C2312" s="72"/>
      <c r="D2312" s="73"/>
      <c r="E2312" s="73"/>
      <c r="F2312" s="73"/>
      <c r="G2312" s="73"/>
      <c r="H2312" s="74"/>
      <c r="I2312" s="75"/>
    </row>
    <row r="2313" spans="1:9" ht="12.75">
      <c r="A2313" s="3">
        <f t="shared" si="6"/>
        <v>222</v>
      </c>
      <c r="C2313" s="72"/>
      <c r="D2313" s="73"/>
      <c r="E2313" s="73"/>
      <c r="F2313" s="73"/>
      <c r="G2313" s="73"/>
      <c r="H2313" s="74"/>
      <c r="I2313" s="75"/>
    </row>
    <row r="2314" spans="1:9" ht="12.75">
      <c r="A2314" s="3">
        <f aca="true" t="shared" si="7" ref="A2314:A2377">1+A2313</f>
        <v>223</v>
      </c>
      <c r="C2314" s="72"/>
      <c r="D2314" s="73"/>
      <c r="E2314" s="73"/>
      <c r="F2314" s="73"/>
      <c r="G2314" s="73"/>
      <c r="H2314" s="74"/>
      <c r="I2314" s="75"/>
    </row>
    <row r="2315" spans="1:9" ht="12.75">
      <c r="A2315" s="3">
        <f t="shared" si="7"/>
        <v>224</v>
      </c>
      <c r="C2315" s="72"/>
      <c r="D2315" s="73"/>
      <c r="E2315" s="73"/>
      <c r="F2315" s="73"/>
      <c r="G2315" s="73"/>
      <c r="H2315" s="74"/>
      <c r="I2315" s="75"/>
    </row>
    <row r="2316" spans="1:9" ht="12.75">
      <c r="A2316" s="3">
        <f t="shared" si="7"/>
        <v>225</v>
      </c>
      <c r="C2316" s="72"/>
      <c r="D2316" s="73"/>
      <c r="E2316" s="73"/>
      <c r="F2316" s="73"/>
      <c r="G2316" s="73"/>
      <c r="H2316" s="74"/>
      <c r="I2316" s="75"/>
    </row>
    <row r="2317" spans="1:9" ht="12.75">
      <c r="A2317" s="3">
        <f t="shared" si="7"/>
        <v>226</v>
      </c>
      <c r="C2317" s="72"/>
      <c r="D2317" s="73"/>
      <c r="E2317" s="73"/>
      <c r="F2317" s="73"/>
      <c r="G2317" s="73"/>
      <c r="H2317" s="74"/>
      <c r="I2317" s="75"/>
    </row>
    <row r="2318" spans="1:9" ht="12.75">
      <c r="A2318" s="3">
        <f t="shared" si="7"/>
        <v>227</v>
      </c>
      <c r="C2318" s="72"/>
      <c r="D2318" s="73"/>
      <c r="E2318" s="73"/>
      <c r="F2318" s="73"/>
      <c r="G2318" s="73"/>
      <c r="H2318" s="74"/>
      <c r="I2318" s="75"/>
    </row>
    <row r="2319" spans="1:9" ht="12.75">
      <c r="A2319" s="3">
        <f t="shared" si="7"/>
        <v>228</v>
      </c>
      <c r="C2319" s="72"/>
      <c r="D2319" s="73"/>
      <c r="E2319" s="73"/>
      <c r="F2319" s="73"/>
      <c r="G2319" s="73"/>
      <c r="H2319" s="74"/>
      <c r="I2319" s="75"/>
    </row>
    <row r="2320" spans="1:9" ht="12.75">
      <c r="A2320" s="3">
        <f t="shared" si="7"/>
        <v>229</v>
      </c>
      <c r="C2320" s="72"/>
      <c r="D2320" s="73"/>
      <c r="E2320" s="73"/>
      <c r="F2320" s="73"/>
      <c r="G2320" s="73"/>
      <c r="H2320" s="74"/>
      <c r="I2320" s="75"/>
    </row>
    <row r="2321" spans="1:9" ht="12.75">
      <c r="A2321" s="3">
        <f t="shared" si="7"/>
        <v>230</v>
      </c>
      <c r="C2321" s="72"/>
      <c r="D2321" s="73"/>
      <c r="E2321" s="73"/>
      <c r="F2321" s="73"/>
      <c r="G2321" s="73"/>
      <c r="H2321" s="74"/>
      <c r="I2321" s="75"/>
    </row>
    <row r="2322" spans="1:9" ht="12.75">
      <c r="A2322" s="3">
        <f t="shared" si="7"/>
        <v>231</v>
      </c>
      <c r="C2322" s="72"/>
      <c r="D2322" s="73"/>
      <c r="E2322" s="73"/>
      <c r="F2322" s="73"/>
      <c r="G2322" s="73"/>
      <c r="H2322" s="74"/>
      <c r="I2322" s="75"/>
    </row>
    <row r="2323" spans="1:9" ht="12.75">
      <c r="A2323" s="3">
        <f t="shared" si="7"/>
        <v>232</v>
      </c>
      <c r="C2323" s="72"/>
      <c r="D2323" s="73"/>
      <c r="E2323" s="73"/>
      <c r="F2323" s="73"/>
      <c r="G2323" s="73"/>
      <c r="H2323" s="74"/>
      <c r="I2323" s="75"/>
    </row>
    <row r="2324" spans="1:9" ht="12.75">
      <c r="A2324" s="3">
        <f t="shared" si="7"/>
        <v>233</v>
      </c>
      <c r="C2324" s="72"/>
      <c r="D2324" s="73"/>
      <c r="E2324" s="73"/>
      <c r="F2324" s="73"/>
      <c r="G2324" s="73"/>
      <c r="H2324" s="74"/>
      <c r="I2324" s="75"/>
    </row>
    <row r="2325" spans="1:9" ht="12.75">
      <c r="A2325" s="3">
        <f t="shared" si="7"/>
        <v>234</v>
      </c>
      <c r="C2325" s="72"/>
      <c r="D2325" s="73"/>
      <c r="E2325" s="73"/>
      <c r="F2325" s="73"/>
      <c r="G2325" s="73"/>
      <c r="H2325" s="74"/>
      <c r="I2325" s="75"/>
    </row>
    <row r="2326" spans="1:9" ht="12.75">
      <c r="A2326" s="3">
        <f t="shared" si="7"/>
        <v>235</v>
      </c>
      <c r="C2326" s="72"/>
      <c r="D2326" s="73"/>
      <c r="E2326" s="73"/>
      <c r="F2326" s="73"/>
      <c r="G2326" s="73"/>
      <c r="H2326" s="74"/>
      <c r="I2326" s="75"/>
    </row>
    <row r="2327" spans="1:9" ht="12.75">
      <c r="A2327" s="3">
        <f t="shared" si="7"/>
        <v>236</v>
      </c>
      <c r="C2327" s="72"/>
      <c r="D2327" s="73"/>
      <c r="E2327" s="73"/>
      <c r="F2327" s="73"/>
      <c r="G2327" s="73"/>
      <c r="H2327" s="74"/>
      <c r="I2327" s="75"/>
    </row>
    <row r="2328" spans="1:9" ht="12.75">
      <c r="A2328" s="3">
        <f t="shared" si="7"/>
        <v>237</v>
      </c>
      <c r="C2328" s="72"/>
      <c r="D2328" s="73"/>
      <c r="E2328" s="73"/>
      <c r="F2328" s="73"/>
      <c r="G2328" s="73"/>
      <c r="H2328" s="74"/>
      <c r="I2328" s="75"/>
    </row>
    <row r="2329" spans="1:9" ht="12.75">
      <c r="A2329" s="3">
        <f t="shared" si="7"/>
        <v>238</v>
      </c>
      <c r="C2329" s="72"/>
      <c r="D2329" s="73"/>
      <c r="E2329" s="73"/>
      <c r="F2329" s="73"/>
      <c r="G2329" s="73"/>
      <c r="H2329" s="74"/>
      <c r="I2329" s="75"/>
    </row>
    <row r="2330" spans="1:9" ht="12.75">
      <c r="A2330" s="3">
        <f t="shared" si="7"/>
        <v>239</v>
      </c>
      <c r="C2330" s="72"/>
      <c r="D2330" s="73"/>
      <c r="E2330" s="73"/>
      <c r="F2330" s="73"/>
      <c r="G2330" s="73"/>
      <c r="H2330" s="74"/>
      <c r="I2330" s="75"/>
    </row>
    <row r="2331" spans="1:9" ht="12.75">
      <c r="A2331" s="3">
        <f t="shared" si="7"/>
        <v>240</v>
      </c>
      <c r="C2331" s="72"/>
      <c r="D2331" s="73"/>
      <c r="E2331" s="73"/>
      <c r="F2331" s="73"/>
      <c r="G2331" s="73"/>
      <c r="H2331" s="74"/>
      <c r="I2331" s="75"/>
    </row>
    <row r="2332" spans="1:9" ht="12.75">
      <c r="A2332" s="3">
        <f t="shared" si="7"/>
        <v>241</v>
      </c>
      <c r="C2332" s="72"/>
      <c r="D2332" s="73"/>
      <c r="E2332" s="73"/>
      <c r="F2332" s="73"/>
      <c r="G2332" s="73"/>
      <c r="H2332" s="74"/>
      <c r="I2332" s="75"/>
    </row>
    <row r="2333" spans="1:9" ht="12.75">
      <c r="A2333" s="3">
        <f t="shared" si="7"/>
        <v>242</v>
      </c>
      <c r="C2333" s="72"/>
      <c r="D2333" s="73"/>
      <c r="E2333" s="73"/>
      <c r="F2333" s="73"/>
      <c r="G2333" s="73"/>
      <c r="H2333" s="74"/>
      <c r="I2333" s="75"/>
    </row>
    <row r="2334" spans="1:9" ht="12.75">
      <c r="A2334" s="3">
        <f t="shared" si="7"/>
        <v>243</v>
      </c>
      <c r="C2334" s="72"/>
      <c r="D2334" s="73"/>
      <c r="E2334" s="73"/>
      <c r="F2334" s="73"/>
      <c r="G2334" s="73"/>
      <c r="H2334" s="74"/>
      <c r="I2334" s="75"/>
    </row>
    <row r="2335" spans="1:9" ht="12.75">
      <c r="A2335" s="3">
        <f t="shared" si="7"/>
        <v>244</v>
      </c>
      <c r="C2335" s="72"/>
      <c r="D2335" s="73"/>
      <c r="E2335" s="73"/>
      <c r="F2335" s="73"/>
      <c r="G2335" s="73"/>
      <c r="H2335" s="74"/>
      <c r="I2335" s="75"/>
    </row>
    <row r="2336" spans="1:9" ht="12.75">
      <c r="A2336" s="3">
        <f t="shared" si="7"/>
        <v>245</v>
      </c>
      <c r="C2336" s="72"/>
      <c r="D2336" s="73"/>
      <c r="E2336" s="73"/>
      <c r="F2336" s="73"/>
      <c r="G2336" s="73"/>
      <c r="H2336" s="74"/>
      <c r="I2336" s="75"/>
    </row>
    <row r="2337" spans="1:9" ht="12.75">
      <c r="A2337" s="3">
        <f t="shared" si="7"/>
        <v>246</v>
      </c>
      <c r="C2337" s="72"/>
      <c r="D2337" s="73"/>
      <c r="E2337" s="73"/>
      <c r="F2337" s="73"/>
      <c r="G2337" s="73"/>
      <c r="H2337" s="74"/>
      <c r="I2337" s="75"/>
    </row>
    <row r="2338" spans="1:9" ht="12.75">
      <c r="A2338" s="3">
        <f t="shared" si="7"/>
        <v>247</v>
      </c>
      <c r="C2338" s="72"/>
      <c r="D2338" s="73"/>
      <c r="E2338" s="73"/>
      <c r="F2338" s="73"/>
      <c r="G2338" s="73"/>
      <c r="H2338" s="74"/>
      <c r="I2338" s="75"/>
    </row>
    <row r="2339" spans="1:9" ht="12.75">
      <c r="A2339" s="3">
        <f t="shared" si="7"/>
        <v>248</v>
      </c>
      <c r="C2339" s="72"/>
      <c r="D2339" s="73"/>
      <c r="E2339" s="73"/>
      <c r="F2339" s="73"/>
      <c r="G2339" s="73"/>
      <c r="H2339" s="74"/>
      <c r="I2339" s="75"/>
    </row>
    <row r="2340" spans="1:9" ht="12.75">
      <c r="A2340" s="3">
        <f t="shared" si="7"/>
        <v>249</v>
      </c>
      <c r="C2340" s="72"/>
      <c r="D2340" s="73"/>
      <c r="E2340" s="73"/>
      <c r="F2340" s="73"/>
      <c r="G2340" s="73"/>
      <c r="H2340" s="74"/>
      <c r="I2340" s="75"/>
    </row>
    <row r="2341" spans="1:9" ht="12.75">
      <c r="A2341" s="3">
        <f t="shared" si="7"/>
        <v>250</v>
      </c>
      <c r="C2341" s="72"/>
      <c r="D2341" s="73"/>
      <c r="E2341" s="73"/>
      <c r="F2341" s="73"/>
      <c r="G2341" s="73"/>
      <c r="H2341" s="74"/>
      <c r="I2341" s="75"/>
    </row>
    <row r="2342" spans="1:9" ht="12.75">
      <c r="A2342" s="3">
        <f t="shared" si="7"/>
        <v>251</v>
      </c>
      <c r="C2342" s="72"/>
      <c r="D2342" s="73"/>
      <c r="E2342" s="73"/>
      <c r="F2342" s="73"/>
      <c r="G2342" s="73"/>
      <c r="H2342" s="74"/>
      <c r="I2342" s="75"/>
    </row>
    <row r="2343" spans="1:9" ht="12.75">
      <c r="A2343" s="3">
        <f t="shared" si="7"/>
        <v>252</v>
      </c>
      <c r="C2343" s="72"/>
      <c r="D2343" s="73"/>
      <c r="E2343" s="73"/>
      <c r="F2343" s="73"/>
      <c r="G2343" s="73"/>
      <c r="H2343" s="74"/>
      <c r="I2343" s="75"/>
    </row>
    <row r="2344" spans="1:9" ht="12.75">
      <c r="A2344" s="3">
        <f t="shared" si="7"/>
        <v>253</v>
      </c>
      <c r="C2344" s="72"/>
      <c r="D2344" s="73"/>
      <c r="E2344" s="73"/>
      <c r="F2344" s="73"/>
      <c r="G2344" s="73"/>
      <c r="H2344" s="74"/>
      <c r="I2344" s="75"/>
    </row>
    <row r="2345" spans="1:9" ht="12.75">
      <c r="A2345" s="3">
        <f t="shared" si="7"/>
        <v>254</v>
      </c>
      <c r="C2345" s="72"/>
      <c r="D2345" s="73"/>
      <c r="E2345" s="73"/>
      <c r="F2345" s="73"/>
      <c r="G2345" s="73"/>
      <c r="H2345" s="74"/>
      <c r="I2345" s="75"/>
    </row>
    <row r="2346" spans="1:9" ht="12.75">
      <c r="A2346" s="3">
        <f t="shared" si="7"/>
        <v>255</v>
      </c>
      <c r="C2346" s="72"/>
      <c r="D2346" s="73"/>
      <c r="E2346" s="73"/>
      <c r="F2346" s="73"/>
      <c r="G2346" s="73"/>
      <c r="H2346" s="74"/>
      <c r="I2346" s="75"/>
    </row>
    <row r="2347" spans="1:9" ht="12.75">
      <c r="A2347" s="3">
        <f t="shared" si="7"/>
        <v>256</v>
      </c>
      <c r="C2347" s="72"/>
      <c r="D2347" s="73"/>
      <c r="E2347" s="73"/>
      <c r="F2347" s="73"/>
      <c r="G2347" s="73"/>
      <c r="H2347" s="74"/>
      <c r="I2347" s="75"/>
    </row>
    <row r="2348" spans="1:9" ht="12.75">
      <c r="A2348" s="3">
        <f t="shared" si="7"/>
        <v>257</v>
      </c>
      <c r="C2348" s="72"/>
      <c r="D2348" s="73"/>
      <c r="E2348" s="73"/>
      <c r="F2348" s="73"/>
      <c r="G2348" s="73"/>
      <c r="H2348" s="74"/>
      <c r="I2348" s="75"/>
    </row>
    <row r="2349" spans="1:9" ht="12.75">
      <c r="A2349" s="3">
        <f t="shared" si="7"/>
        <v>258</v>
      </c>
      <c r="C2349" s="72"/>
      <c r="D2349" s="73"/>
      <c r="E2349" s="73"/>
      <c r="F2349" s="73"/>
      <c r="G2349" s="73"/>
      <c r="H2349" s="74"/>
      <c r="I2349" s="75"/>
    </row>
    <row r="2350" spans="1:9" ht="12.75">
      <c r="A2350" s="3">
        <f t="shared" si="7"/>
        <v>259</v>
      </c>
      <c r="C2350" s="72"/>
      <c r="D2350" s="73"/>
      <c r="E2350" s="73"/>
      <c r="F2350" s="73"/>
      <c r="G2350" s="73"/>
      <c r="H2350" s="74"/>
      <c r="I2350" s="75"/>
    </row>
    <row r="2351" spans="1:9" ht="12.75">
      <c r="A2351" s="3">
        <f t="shared" si="7"/>
        <v>260</v>
      </c>
      <c r="C2351" s="72"/>
      <c r="D2351" s="73"/>
      <c r="E2351" s="73"/>
      <c r="F2351" s="73"/>
      <c r="G2351" s="73"/>
      <c r="H2351" s="74"/>
      <c r="I2351" s="75"/>
    </row>
    <row r="2352" spans="1:9" ht="12.75">
      <c r="A2352" s="3">
        <f t="shared" si="7"/>
        <v>261</v>
      </c>
      <c r="C2352" s="72"/>
      <c r="D2352" s="73"/>
      <c r="E2352" s="73"/>
      <c r="F2352" s="73"/>
      <c r="G2352" s="73"/>
      <c r="H2352" s="74"/>
      <c r="I2352" s="75"/>
    </row>
    <row r="2353" spans="1:9" ht="12.75">
      <c r="A2353" s="3">
        <f t="shared" si="7"/>
        <v>262</v>
      </c>
      <c r="C2353" s="72"/>
      <c r="D2353" s="73"/>
      <c r="E2353" s="73"/>
      <c r="F2353" s="73"/>
      <c r="G2353" s="73"/>
      <c r="H2353" s="74"/>
      <c r="I2353" s="75"/>
    </row>
    <row r="2354" spans="1:9" ht="12.75">
      <c r="A2354" s="3">
        <f t="shared" si="7"/>
        <v>263</v>
      </c>
      <c r="C2354" s="72"/>
      <c r="D2354" s="73"/>
      <c r="E2354" s="73"/>
      <c r="F2354" s="73"/>
      <c r="G2354" s="73"/>
      <c r="H2354" s="74"/>
      <c r="I2354" s="75"/>
    </row>
    <row r="2355" spans="1:9" ht="12.75">
      <c r="A2355" s="3">
        <f t="shared" si="7"/>
        <v>264</v>
      </c>
      <c r="C2355" s="72"/>
      <c r="D2355" s="73"/>
      <c r="E2355" s="73"/>
      <c r="F2355" s="73"/>
      <c r="G2355" s="73"/>
      <c r="H2355" s="74"/>
      <c r="I2355" s="75"/>
    </row>
    <row r="2356" spans="1:9" ht="12.75">
      <c r="A2356" s="3">
        <f t="shared" si="7"/>
        <v>265</v>
      </c>
      <c r="C2356" s="72"/>
      <c r="D2356" s="73"/>
      <c r="E2356" s="73"/>
      <c r="F2356" s="73"/>
      <c r="G2356" s="73"/>
      <c r="H2356" s="74"/>
      <c r="I2356" s="75"/>
    </row>
    <row r="2357" spans="1:9" ht="12.75">
      <c r="A2357" s="3">
        <f t="shared" si="7"/>
        <v>266</v>
      </c>
      <c r="C2357" s="72"/>
      <c r="D2357" s="73"/>
      <c r="E2357" s="73"/>
      <c r="F2357" s="73"/>
      <c r="G2357" s="73"/>
      <c r="H2357" s="74"/>
      <c r="I2357" s="75"/>
    </row>
    <row r="2358" spans="1:9" ht="12.75">
      <c r="A2358" s="3">
        <f t="shared" si="7"/>
        <v>267</v>
      </c>
      <c r="C2358" s="72"/>
      <c r="D2358" s="73"/>
      <c r="E2358" s="73"/>
      <c r="F2358" s="73"/>
      <c r="G2358" s="73"/>
      <c r="H2358" s="74"/>
      <c r="I2358" s="75"/>
    </row>
    <row r="2359" spans="1:9" ht="12.75">
      <c r="A2359" s="3">
        <f t="shared" si="7"/>
        <v>268</v>
      </c>
      <c r="C2359" s="72"/>
      <c r="D2359" s="73"/>
      <c r="E2359" s="73"/>
      <c r="F2359" s="73"/>
      <c r="G2359" s="73"/>
      <c r="H2359" s="74"/>
      <c r="I2359" s="75"/>
    </row>
    <row r="2360" spans="1:9" ht="12.75">
      <c r="A2360" s="3">
        <f t="shared" si="7"/>
        <v>269</v>
      </c>
      <c r="C2360" s="72"/>
      <c r="D2360" s="73"/>
      <c r="E2360" s="73"/>
      <c r="F2360" s="73"/>
      <c r="G2360" s="73"/>
      <c r="H2360" s="74"/>
      <c r="I2360" s="75"/>
    </row>
    <row r="2361" spans="1:9" ht="12.75">
      <c r="A2361" s="3">
        <f t="shared" si="7"/>
        <v>270</v>
      </c>
      <c r="C2361" s="72"/>
      <c r="D2361" s="73"/>
      <c r="E2361" s="73"/>
      <c r="F2361" s="73"/>
      <c r="G2361" s="73"/>
      <c r="H2361" s="74"/>
      <c r="I2361" s="75"/>
    </row>
    <row r="2362" spans="1:9" ht="12.75">
      <c r="A2362" s="3">
        <f t="shared" si="7"/>
        <v>271</v>
      </c>
      <c r="C2362" s="72"/>
      <c r="D2362" s="73"/>
      <c r="E2362" s="73"/>
      <c r="F2362" s="73"/>
      <c r="G2362" s="73"/>
      <c r="H2362" s="74"/>
      <c r="I2362" s="75"/>
    </row>
    <row r="2363" spans="1:9" ht="12.75">
      <c r="A2363" s="3">
        <f t="shared" si="7"/>
        <v>272</v>
      </c>
      <c r="C2363" s="72"/>
      <c r="D2363" s="73"/>
      <c r="E2363" s="73"/>
      <c r="F2363" s="73"/>
      <c r="G2363" s="73"/>
      <c r="H2363" s="74"/>
      <c r="I2363" s="75"/>
    </row>
    <row r="2364" spans="1:9" ht="12.75">
      <c r="A2364" s="3">
        <f t="shared" si="7"/>
        <v>273</v>
      </c>
      <c r="C2364" s="72"/>
      <c r="D2364" s="73"/>
      <c r="E2364" s="73"/>
      <c r="F2364" s="73"/>
      <c r="G2364" s="73"/>
      <c r="H2364" s="74"/>
      <c r="I2364" s="75"/>
    </row>
    <row r="2365" spans="1:9" ht="12.75">
      <c r="A2365" s="3">
        <f t="shared" si="7"/>
        <v>274</v>
      </c>
      <c r="C2365" s="72"/>
      <c r="D2365" s="73"/>
      <c r="E2365" s="73"/>
      <c r="F2365" s="73"/>
      <c r="G2365" s="73"/>
      <c r="H2365" s="74"/>
      <c r="I2365" s="75"/>
    </row>
    <row r="2366" spans="1:9" ht="12.75">
      <c r="A2366" s="3">
        <f t="shared" si="7"/>
        <v>275</v>
      </c>
      <c r="C2366" s="72"/>
      <c r="D2366" s="73"/>
      <c r="E2366" s="73"/>
      <c r="F2366" s="73"/>
      <c r="G2366" s="73"/>
      <c r="H2366" s="74"/>
      <c r="I2366" s="75"/>
    </row>
    <row r="2367" spans="1:9" ht="12.75">
      <c r="A2367" s="3">
        <f t="shared" si="7"/>
        <v>276</v>
      </c>
      <c r="C2367" s="72"/>
      <c r="D2367" s="73"/>
      <c r="E2367" s="73"/>
      <c r="F2367" s="73"/>
      <c r="G2367" s="73"/>
      <c r="H2367" s="74"/>
      <c r="I2367" s="75"/>
    </row>
    <row r="2368" spans="1:9" ht="12.75">
      <c r="A2368" s="3">
        <f t="shared" si="7"/>
        <v>277</v>
      </c>
      <c r="C2368" s="72"/>
      <c r="D2368" s="73"/>
      <c r="E2368" s="73"/>
      <c r="F2368" s="73"/>
      <c r="G2368" s="73"/>
      <c r="H2368" s="74"/>
      <c r="I2368" s="75"/>
    </row>
    <row r="2369" spans="1:9" ht="12.75">
      <c r="A2369" s="3">
        <f t="shared" si="7"/>
        <v>278</v>
      </c>
      <c r="C2369" s="72"/>
      <c r="D2369" s="73"/>
      <c r="E2369" s="73"/>
      <c r="F2369" s="73"/>
      <c r="G2369" s="73"/>
      <c r="H2369" s="74"/>
      <c r="I2369" s="75"/>
    </row>
    <row r="2370" spans="1:9" ht="12.75">
      <c r="A2370" s="3">
        <f t="shared" si="7"/>
        <v>279</v>
      </c>
      <c r="C2370" s="72"/>
      <c r="D2370" s="73"/>
      <c r="E2370" s="73"/>
      <c r="F2370" s="73"/>
      <c r="G2370" s="73"/>
      <c r="H2370" s="74"/>
      <c r="I2370" s="75"/>
    </row>
    <row r="2371" spans="1:9" ht="12.75">
      <c r="A2371" s="3">
        <f t="shared" si="7"/>
        <v>280</v>
      </c>
      <c r="C2371" s="72"/>
      <c r="D2371" s="73"/>
      <c r="E2371" s="73"/>
      <c r="F2371" s="73"/>
      <c r="G2371" s="73"/>
      <c r="H2371" s="74"/>
      <c r="I2371" s="75"/>
    </row>
    <row r="2372" spans="1:9" ht="12.75">
      <c r="A2372" s="3">
        <f t="shared" si="7"/>
        <v>281</v>
      </c>
      <c r="C2372" s="72"/>
      <c r="D2372" s="73"/>
      <c r="E2372" s="73"/>
      <c r="F2372" s="73"/>
      <c r="G2372" s="73"/>
      <c r="H2372" s="74"/>
      <c r="I2372" s="75"/>
    </row>
    <row r="2373" spans="1:9" ht="12.75">
      <c r="A2373" s="3">
        <f t="shared" si="7"/>
        <v>282</v>
      </c>
      <c r="C2373" s="72"/>
      <c r="D2373" s="73"/>
      <c r="E2373" s="73"/>
      <c r="F2373" s="73"/>
      <c r="G2373" s="73"/>
      <c r="H2373" s="74"/>
      <c r="I2373" s="75"/>
    </row>
    <row r="2374" spans="1:9" ht="12.75">
      <c r="A2374" s="3">
        <f t="shared" si="7"/>
        <v>283</v>
      </c>
      <c r="C2374" s="72"/>
      <c r="D2374" s="73"/>
      <c r="E2374" s="73"/>
      <c r="F2374" s="73"/>
      <c r="G2374" s="73"/>
      <c r="H2374" s="74"/>
      <c r="I2374" s="75"/>
    </row>
    <row r="2375" spans="1:9" ht="12.75">
      <c r="A2375" s="3">
        <f t="shared" si="7"/>
        <v>284</v>
      </c>
      <c r="C2375" s="72"/>
      <c r="D2375" s="73"/>
      <c r="E2375" s="73"/>
      <c r="F2375" s="73"/>
      <c r="G2375" s="73"/>
      <c r="H2375" s="74"/>
      <c r="I2375" s="75"/>
    </row>
    <row r="2376" spans="1:9" ht="12.75">
      <c r="A2376" s="3">
        <f t="shared" si="7"/>
        <v>285</v>
      </c>
      <c r="C2376" s="72"/>
      <c r="D2376" s="73"/>
      <c r="E2376" s="73"/>
      <c r="F2376" s="73"/>
      <c r="G2376" s="73"/>
      <c r="H2376" s="74"/>
      <c r="I2376" s="75"/>
    </row>
    <row r="2377" spans="1:9" ht="12.75">
      <c r="A2377" s="3">
        <f t="shared" si="7"/>
        <v>286</v>
      </c>
      <c r="C2377" s="72"/>
      <c r="D2377" s="73"/>
      <c r="E2377" s="73"/>
      <c r="F2377" s="73"/>
      <c r="G2377" s="73"/>
      <c r="H2377" s="74"/>
      <c r="I2377" s="75"/>
    </row>
    <row r="2378" spans="1:9" ht="12.75">
      <c r="A2378" s="3">
        <f aca="true" t="shared" si="8" ref="A2378:A2441">1+A2377</f>
        <v>287</v>
      </c>
      <c r="C2378" s="72"/>
      <c r="D2378" s="73"/>
      <c r="E2378" s="73"/>
      <c r="F2378" s="73"/>
      <c r="G2378" s="73"/>
      <c r="H2378" s="74"/>
      <c r="I2378" s="75"/>
    </row>
    <row r="2379" spans="1:9" ht="12.75">
      <c r="A2379" s="3">
        <f t="shared" si="8"/>
        <v>288</v>
      </c>
      <c r="C2379" s="72"/>
      <c r="D2379" s="73"/>
      <c r="E2379" s="73"/>
      <c r="F2379" s="73"/>
      <c r="G2379" s="73"/>
      <c r="H2379" s="74"/>
      <c r="I2379" s="75"/>
    </row>
    <row r="2380" spans="1:9" ht="12.75">
      <c r="A2380" s="3">
        <f t="shared" si="8"/>
        <v>289</v>
      </c>
      <c r="C2380" s="72"/>
      <c r="D2380" s="73"/>
      <c r="E2380" s="73"/>
      <c r="F2380" s="73"/>
      <c r="G2380" s="73"/>
      <c r="H2380" s="74"/>
      <c r="I2380" s="75"/>
    </row>
    <row r="2381" spans="1:9" ht="12.75">
      <c r="A2381" s="3">
        <f t="shared" si="8"/>
        <v>290</v>
      </c>
      <c r="C2381" s="72"/>
      <c r="D2381" s="73"/>
      <c r="E2381" s="73"/>
      <c r="F2381" s="73"/>
      <c r="G2381" s="73"/>
      <c r="H2381" s="74"/>
      <c r="I2381" s="75"/>
    </row>
    <row r="2382" spans="1:9" ht="12.75">
      <c r="A2382" s="3">
        <f t="shared" si="8"/>
        <v>291</v>
      </c>
      <c r="C2382" s="72"/>
      <c r="D2382" s="73"/>
      <c r="E2382" s="73"/>
      <c r="F2382" s="73"/>
      <c r="G2382" s="73"/>
      <c r="H2382" s="74"/>
      <c r="I2382" s="75"/>
    </row>
    <row r="2383" spans="1:9" ht="12.75">
      <c r="A2383" s="3">
        <f t="shared" si="8"/>
        <v>292</v>
      </c>
      <c r="C2383" s="72"/>
      <c r="D2383" s="73"/>
      <c r="E2383" s="73"/>
      <c r="F2383" s="73"/>
      <c r="G2383" s="73"/>
      <c r="H2383" s="74"/>
      <c r="I2383" s="75"/>
    </row>
    <row r="2384" spans="1:9" ht="12.75">
      <c r="A2384" s="3">
        <f t="shared" si="8"/>
        <v>293</v>
      </c>
      <c r="C2384" s="72"/>
      <c r="D2384" s="73"/>
      <c r="E2384" s="73"/>
      <c r="F2384" s="73"/>
      <c r="G2384" s="73"/>
      <c r="H2384" s="74"/>
      <c r="I2384" s="75"/>
    </row>
    <row r="2385" spans="1:9" ht="12.75">
      <c r="A2385" s="3">
        <f t="shared" si="8"/>
        <v>294</v>
      </c>
      <c r="C2385" s="72"/>
      <c r="D2385" s="73"/>
      <c r="E2385" s="73"/>
      <c r="F2385" s="73"/>
      <c r="G2385" s="73"/>
      <c r="H2385" s="74"/>
      <c r="I2385" s="75"/>
    </row>
    <row r="2386" spans="1:9" ht="12.75">
      <c r="A2386" s="3">
        <f t="shared" si="8"/>
        <v>295</v>
      </c>
      <c r="C2386" s="72"/>
      <c r="D2386" s="73"/>
      <c r="E2386" s="73"/>
      <c r="F2386" s="73"/>
      <c r="G2386" s="73"/>
      <c r="H2386" s="74"/>
      <c r="I2386" s="75"/>
    </row>
    <row r="2387" spans="1:9" ht="12.75">
      <c r="A2387" s="3">
        <f t="shared" si="8"/>
        <v>296</v>
      </c>
      <c r="C2387" s="72"/>
      <c r="D2387" s="73"/>
      <c r="E2387" s="73"/>
      <c r="F2387" s="73"/>
      <c r="G2387" s="73"/>
      <c r="H2387" s="74"/>
      <c r="I2387" s="75"/>
    </row>
    <row r="2388" spans="1:9" ht="12.75">
      <c r="A2388" s="3">
        <f t="shared" si="8"/>
        <v>297</v>
      </c>
      <c r="C2388" s="72"/>
      <c r="D2388" s="73"/>
      <c r="E2388" s="73"/>
      <c r="F2388" s="73"/>
      <c r="G2388" s="73"/>
      <c r="H2388" s="74"/>
      <c r="I2388" s="75"/>
    </row>
    <row r="2389" spans="1:9" ht="12.75">
      <c r="A2389" s="3">
        <f t="shared" si="8"/>
        <v>298</v>
      </c>
      <c r="C2389" s="72"/>
      <c r="D2389" s="73"/>
      <c r="E2389" s="73"/>
      <c r="F2389" s="73"/>
      <c r="G2389" s="73"/>
      <c r="H2389" s="74"/>
      <c r="I2389" s="75"/>
    </row>
    <row r="2390" spans="1:9" ht="12.75">
      <c r="A2390" s="3">
        <f t="shared" si="8"/>
        <v>299</v>
      </c>
      <c r="C2390" s="72"/>
      <c r="D2390" s="73"/>
      <c r="E2390" s="73"/>
      <c r="F2390" s="73"/>
      <c r="G2390" s="73"/>
      <c r="H2390" s="74"/>
      <c r="I2390" s="75"/>
    </row>
    <row r="2391" spans="1:9" ht="12.75">
      <c r="A2391" s="3">
        <f t="shared" si="8"/>
        <v>300</v>
      </c>
      <c r="C2391" s="72"/>
      <c r="D2391" s="73"/>
      <c r="E2391" s="73"/>
      <c r="F2391" s="73"/>
      <c r="G2391" s="73"/>
      <c r="H2391" s="74"/>
      <c r="I2391" s="75"/>
    </row>
    <row r="2392" spans="1:9" ht="12.75">
      <c r="A2392" s="3">
        <f t="shared" si="8"/>
        <v>301</v>
      </c>
      <c r="C2392" s="72"/>
      <c r="D2392" s="73"/>
      <c r="E2392" s="73"/>
      <c r="F2392" s="73"/>
      <c r="G2392" s="73"/>
      <c r="H2392" s="74"/>
      <c r="I2392" s="75"/>
    </row>
    <row r="2393" spans="1:9" ht="12.75">
      <c r="A2393" s="3">
        <f t="shared" si="8"/>
        <v>302</v>
      </c>
      <c r="C2393" s="72"/>
      <c r="D2393" s="73"/>
      <c r="E2393" s="73"/>
      <c r="F2393" s="73"/>
      <c r="G2393" s="73"/>
      <c r="H2393" s="74"/>
      <c r="I2393" s="75"/>
    </row>
    <row r="2394" spans="1:9" ht="12.75">
      <c r="A2394" s="3">
        <f t="shared" si="8"/>
        <v>303</v>
      </c>
      <c r="C2394" s="72"/>
      <c r="D2394" s="73"/>
      <c r="E2394" s="73"/>
      <c r="F2394" s="73"/>
      <c r="G2394" s="73"/>
      <c r="H2394" s="74"/>
      <c r="I2394" s="75"/>
    </row>
    <row r="2395" spans="1:9" ht="12.75">
      <c r="A2395" s="3">
        <f t="shared" si="8"/>
        <v>304</v>
      </c>
      <c r="C2395" s="72"/>
      <c r="D2395" s="73"/>
      <c r="E2395" s="73"/>
      <c r="F2395" s="73"/>
      <c r="G2395" s="73"/>
      <c r="H2395" s="74"/>
      <c r="I2395" s="75"/>
    </row>
    <row r="2396" spans="1:9" ht="12.75">
      <c r="A2396" s="3">
        <f t="shared" si="8"/>
        <v>305</v>
      </c>
      <c r="C2396" s="72"/>
      <c r="D2396" s="73"/>
      <c r="E2396" s="73"/>
      <c r="F2396" s="73"/>
      <c r="G2396" s="73"/>
      <c r="H2396" s="74"/>
      <c r="I2396" s="75"/>
    </row>
    <row r="2397" spans="1:9" ht="12.75">
      <c r="A2397" s="3">
        <f t="shared" si="8"/>
        <v>306</v>
      </c>
      <c r="C2397" s="72"/>
      <c r="D2397" s="73"/>
      <c r="E2397" s="73"/>
      <c r="F2397" s="73"/>
      <c r="G2397" s="73"/>
      <c r="H2397" s="74"/>
      <c r="I2397" s="75"/>
    </row>
    <row r="2398" spans="1:9" ht="12.75">
      <c r="A2398" s="3">
        <f t="shared" si="8"/>
        <v>307</v>
      </c>
      <c r="C2398" s="72"/>
      <c r="D2398" s="73"/>
      <c r="E2398" s="73"/>
      <c r="F2398" s="73"/>
      <c r="G2398" s="73"/>
      <c r="H2398" s="74"/>
      <c r="I2398" s="75"/>
    </row>
    <row r="2399" spans="1:9" ht="12.75">
      <c r="A2399" s="3">
        <f t="shared" si="8"/>
        <v>308</v>
      </c>
      <c r="C2399" s="72"/>
      <c r="D2399" s="73"/>
      <c r="E2399" s="73"/>
      <c r="F2399" s="73"/>
      <c r="G2399" s="73"/>
      <c r="H2399" s="74"/>
      <c r="I2399" s="75"/>
    </row>
    <row r="2400" spans="1:9" ht="12.75">
      <c r="A2400" s="3">
        <f t="shared" si="8"/>
        <v>309</v>
      </c>
      <c r="C2400" s="72"/>
      <c r="D2400" s="73"/>
      <c r="E2400" s="73"/>
      <c r="F2400" s="73"/>
      <c r="G2400" s="73"/>
      <c r="H2400" s="74"/>
      <c r="I2400" s="75"/>
    </row>
    <row r="2401" spans="1:9" ht="12.75">
      <c r="A2401" s="3">
        <f t="shared" si="8"/>
        <v>310</v>
      </c>
      <c r="C2401" s="72"/>
      <c r="D2401" s="73"/>
      <c r="E2401" s="73"/>
      <c r="F2401" s="73"/>
      <c r="G2401" s="73"/>
      <c r="H2401" s="74"/>
      <c r="I2401" s="75"/>
    </row>
    <row r="2402" spans="1:9" ht="12.75">
      <c r="A2402" s="3">
        <f t="shared" si="8"/>
        <v>311</v>
      </c>
      <c r="C2402" s="72"/>
      <c r="D2402" s="73"/>
      <c r="E2402" s="73"/>
      <c r="F2402" s="73"/>
      <c r="G2402" s="73"/>
      <c r="H2402" s="74"/>
      <c r="I2402" s="75"/>
    </row>
    <row r="2403" spans="1:9" ht="12.75">
      <c r="A2403" s="3">
        <f t="shared" si="8"/>
        <v>312</v>
      </c>
      <c r="C2403" s="72"/>
      <c r="D2403" s="73"/>
      <c r="E2403" s="73"/>
      <c r="F2403" s="73"/>
      <c r="G2403" s="73"/>
      <c r="H2403" s="74"/>
      <c r="I2403" s="75"/>
    </row>
    <row r="2404" spans="1:9" ht="12.75">
      <c r="A2404" s="3">
        <f t="shared" si="8"/>
        <v>313</v>
      </c>
      <c r="C2404" s="72"/>
      <c r="D2404" s="73"/>
      <c r="E2404" s="73"/>
      <c r="F2404" s="73"/>
      <c r="G2404" s="73"/>
      <c r="H2404" s="74"/>
      <c r="I2404" s="75"/>
    </row>
    <row r="2405" spans="1:9" ht="12.75">
      <c r="A2405" s="3">
        <f t="shared" si="8"/>
        <v>314</v>
      </c>
      <c r="C2405" s="72"/>
      <c r="D2405" s="73"/>
      <c r="E2405" s="73"/>
      <c r="F2405" s="73"/>
      <c r="G2405" s="73"/>
      <c r="H2405" s="74"/>
      <c r="I2405" s="75"/>
    </row>
    <row r="2406" spans="1:9" ht="12.75">
      <c r="A2406" s="3">
        <f t="shared" si="8"/>
        <v>315</v>
      </c>
      <c r="C2406" s="72"/>
      <c r="D2406" s="73"/>
      <c r="E2406" s="73"/>
      <c r="F2406" s="73"/>
      <c r="G2406" s="73"/>
      <c r="H2406" s="74"/>
      <c r="I2406" s="75"/>
    </row>
    <row r="2407" spans="1:9" ht="12.75">
      <c r="A2407" s="3">
        <f t="shared" si="8"/>
        <v>316</v>
      </c>
      <c r="C2407" s="72"/>
      <c r="D2407" s="73"/>
      <c r="E2407" s="73"/>
      <c r="F2407" s="73"/>
      <c r="G2407" s="73"/>
      <c r="H2407" s="74"/>
      <c r="I2407" s="75"/>
    </row>
    <row r="2408" spans="1:9" ht="12.75">
      <c r="A2408" s="3">
        <f t="shared" si="8"/>
        <v>317</v>
      </c>
      <c r="C2408" s="72"/>
      <c r="D2408" s="73"/>
      <c r="E2408" s="73"/>
      <c r="F2408" s="73"/>
      <c r="G2408" s="73"/>
      <c r="H2408" s="74"/>
      <c r="I2408" s="75"/>
    </row>
    <row r="2409" spans="1:9" ht="12.75">
      <c r="A2409" s="3">
        <f t="shared" si="8"/>
        <v>318</v>
      </c>
      <c r="C2409" s="72"/>
      <c r="D2409" s="73"/>
      <c r="E2409" s="73"/>
      <c r="F2409" s="73"/>
      <c r="G2409" s="73"/>
      <c r="H2409" s="74"/>
      <c r="I2409" s="75"/>
    </row>
    <row r="2410" spans="1:9" ht="12.75">
      <c r="A2410" s="3">
        <f t="shared" si="8"/>
        <v>319</v>
      </c>
      <c r="C2410" s="72"/>
      <c r="D2410" s="73"/>
      <c r="E2410" s="73"/>
      <c r="F2410" s="73"/>
      <c r="G2410" s="73"/>
      <c r="H2410" s="74"/>
      <c r="I2410" s="75"/>
    </row>
    <row r="2411" spans="1:9" ht="12.75">
      <c r="A2411" s="3">
        <f t="shared" si="8"/>
        <v>320</v>
      </c>
      <c r="C2411" s="72"/>
      <c r="D2411" s="73"/>
      <c r="E2411" s="73"/>
      <c r="F2411" s="73"/>
      <c r="G2411" s="73"/>
      <c r="H2411" s="74"/>
      <c r="I2411" s="75"/>
    </row>
    <row r="2412" spans="1:9" ht="12.75">
      <c r="A2412" s="3">
        <f t="shared" si="8"/>
        <v>321</v>
      </c>
      <c r="C2412" s="72"/>
      <c r="D2412" s="73"/>
      <c r="E2412" s="73"/>
      <c r="F2412" s="73"/>
      <c r="G2412" s="73"/>
      <c r="H2412" s="74"/>
      <c r="I2412" s="75"/>
    </row>
    <row r="2413" spans="1:9" ht="12.75">
      <c r="A2413" s="3">
        <f t="shared" si="8"/>
        <v>322</v>
      </c>
      <c r="C2413" s="72"/>
      <c r="D2413" s="73"/>
      <c r="E2413" s="73"/>
      <c r="F2413" s="73"/>
      <c r="G2413" s="73"/>
      <c r="H2413" s="74"/>
      <c r="I2413" s="75"/>
    </row>
    <row r="2414" spans="1:9" ht="12.75">
      <c r="A2414" s="3">
        <f t="shared" si="8"/>
        <v>323</v>
      </c>
      <c r="C2414" s="72"/>
      <c r="D2414" s="73"/>
      <c r="E2414" s="73"/>
      <c r="F2414" s="73"/>
      <c r="G2414" s="73"/>
      <c r="H2414" s="74"/>
      <c r="I2414" s="75"/>
    </row>
    <row r="2415" spans="1:9" ht="12.75">
      <c r="A2415" s="3">
        <f t="shared" si="8"/>
        <v>324</v>
      </c>
      <c r="C2415" s="72"/>
      <c r="D2415" s="73"/>
      <c r="E2415" s="73"/>
      <c r="F2415" s="73"/>
      <c r="G2415" s="73"/>
      <c r="H2415" s="74"/>
      <c r="I2415" s="75"/>
    </row>
    <row r="2416" spans="1:9" ht="12.75">
      <c r="A2416" s="3">
        <f t="shared" si="8"/>
        <v>325</v>
      </c>
      <c r="C2416" s="72"/>
      <c r="D2416" s="73"/>
      <c r="E2416" s="73"/>
      <c r="F2416" s="73"/>
      <c r="G2416" s="73"/>
      <c r="H2416" s="74"/>
      <c r="I2416" s="75"/>
    </row>
    <row r="2417" spans="1:9" ht="12.75">
      <c r="A2417" s="3">
        <f t="shared" si="8"/>
        <v>326</v>
      </c>
      <c r="C2417" s="72"/>
      <c r="D2417" s="73"/>
      <c r="E2417" s="73"/>
      <c r="F2417" s="73"/>
      <c r="G2417" s="73"/>
      <c r="H2417" s="74"/>
      <c r="I2417" s="75"/>
    </row>
    <row r="2418" spans="1:9" ht="12.75">
      <c r="A2418" s="3">
        <f t="shared" si="8"/>
        <v>327</v>
      </c>
      <c r="C2418" s="72"/>
      <c r="D2418" s="73"/>
      <c r="E2418" s="73"/>
      <c r="F2418" s="73"/>
      <c r="G2418" s="73"/>
      <c r="H2418" s="74"/>
      <c r="I2418" s="75"/>
    </row>
    <row r="2419" spans="1:9" ht="12.75">
      <c r="A2419" s="3">
        <f t="shared" si="8"/>
        <v>328</v>
      </c>
      <c r="C2419" s="72"/>
      <c r="D2419" s="73"/>
      <c r="E2419" s="73"/>
      <c r="F2419" s="73"/>
      <c r="G2419" s="73"/>
      <c r="H2419" s="74"/>
      <c r="I2419" s="75"/>
    </row>
    <row r="2420" spans="1:9" ht="12.75">
      <c r="A2420" s="3">
        <f t="shared" si="8"/>
        <v>329</v>
      </c>
      <c r="C2420" s="72"/>
      <c r="D2420" s="73"/>
      <c r="E2420" s="73"/>
      <c r="F2420" s="73"/>
      <c r="G2420" s="73"/>
      <c r="H2420" s="74"/>
      <c r="I2420" s="75"/>
    </row>
    <row r="2421" spans="1:9" ht="12.75">
      <c r="A2421" s="3">
        <f t="shared" si="8"/>
        <v>330</v>
      </c>
      <c r="C2421" s="72"/>
      <c r="D2421" s="73"/>
      <c r="E2421" s="73"/>
      <c r="F2421" s="73"/>
      <c r="G2421" s="73"/>
      <c r="H2421" s="74"/>
      <c r="I2421" s="75"/>
    </row>
    <row r="2422" spans="1:9" ht="12.75">
      <c r="A2422" s="3">
        <f t="shared" si="8"/>
        <v>331</v>
      </c>
      <c r="C2422" s="72"/>
      <c r="D2422" s="73"/>
      <c r="E2422" s="73"/>
      <c r="F2422" s="73"/>
      <c r="G2422" s="73"/>
      <c r="H2422" s="74"/>
      <c r="I2422" s="75"/>
    </row>
    <row r="2423" spans="1:9" ht="12.75">
      <c r="A2423" s="3">
        <f t="shared" si="8"/>
        <v>332</v>
      </c>
      <c r="C2423" s="72"/>
      <c r="D2423" s="73"/>
      <c r="E2423" s="73"/>
      <c r="F2423" s="73"/>
      <c r="G2423" s="73"/>
      <c r="H2423" s="74"/>
      <c r="I2423" s="75"/>
    </row>
    <row r="2424" spans="1:9" ht="12.75">
      <c r="A2424" s="3">
        <f t="shared" si="8"/>
        <v>333</v>
      </c>
      <c r="C2424" s="72"/>
      <c r="D2424" s="73"/>
      <c r="E2424" s="73"/>
      <c r="F2424" s="73"/>
      <c r="G2424" s="73"/>
      <c r="H2424" s="74"/>
      <c r="I2424" s="75"/>
    </row>
    <row r="2425" spans="1:9" ht="12.75">
      <c r="A2425" s="3">
        <f t="shared" si="8"/>
        <v>334</v>
      </c>
      <c r="C2425" s="72"/>
      <c r="D2425" s="73"/>
      <c r="E2425" s="73"/>
      <c r="F2425" s="73"/>
      <c r="G2425" s="73"/>
      <c r="H2425" s="74"/>
      <c r="I2425" s="75"/>
    </row>
    <row r="2426" spans="1:9" ht="12.75">
      <c r="A2426" s="3">
        <f t="shared" si="8"/>
        <v>335</v>
      </c>
      <c r="C2426" s="72"/>
      <c r="D2426" s="73"/>
      <c r="E2426" s="73"/>
      <c r="F2426" s="73"/>
      <c r="G2426" s="73"/>
      <c r="H2426" s="74"/>
      <c r="I2426" s="75"/>
    </row>
    <row r="2427" spans="1:9" ht="12.75">
      <c r="A2427" s="3">
        <f t="shared" si="8"/>
        <v>336</v>
      </c>
      <c r="C2427" s="72"/>
      <c r="D2427" s="73"/>
      <c r="E2427" s="73"/>
      <c r="F2427" s="73"/>
      <c r="G2427" s="73"/>
      <c r="H2427" s="74"/>
      <c r="I2427" s="75"/>
    </row>
    <row r="2428" spans="1:9" ht="12.75">
      <c r="A2428" s="3">
        <f t="shared" si="8"/>
        <v>337</v>
      </c>
      <c r="C2428" s="72"/>
      <c r="D2428" s="73"/>
      <c r="E2428" s="73"/>
      <c r="F2428" s="73"/>
      <c r="G2428" s="73"/>
      <c r="H2428" s="74"/>
      <c r="I2428" s="75"/>
    </row>
    <row r="2429" spans="1:9" ht="12.75">
      <c r="A2429" s="3">
        <f t="shared" si="8"/>
        <v>338</v>
      </c>
      <c r="C2429" s="72"/>
      <c r="D2429" s="73"/>
      <c r="E2429" s="73"/>
      <c r="F2429" s="73"/>
      <c r="G2429" s="73"/>
      <c r="H2429" s="74"/>
      <c r="I2429" s="75"/>
    </row>
    <row r="2430" spans="1:9" ht="12.75">
      <c r="A2430" s="3">
        <f t="shared" si="8"/>
        <v>339</v>
      </c>
      <c r="C2430" s="72"/>
      <c r="D2430" s="73"/>
      <c r="E2430" s="73"/>
      <c r="F2430" s="73"/>
      <c r="G2430" s="73"/>
      <c r="H2430" s="74"/>
      <c r="I2430" s="75"/>
    </row>
    <row r="2431" spans="1:9" ht="12.75">
      <c r="A2431" s="3">
        <f t="shared" si="8"/>
        <v>340</v>
      </c>
      <c r="C2431" s="72"/>
      <c r="D2431" s="73"/>
      <c r="E2431" s="73"/>
      <c r="F2431" s="73"/>
      <c r="G2431" s="73"/>
      <c r="H2431" s="74"/>
      <c r="I2431" s="75"/>
    </row>
    <row r="2432" spans="1:9" ht="12.75">
      <c r="A2432" s="3">
        <f t="shared" si="8"/>
        <v>341</v>
      </c>
      <c r="C2432" s="72"/>
      <c r="D2432" s="73"/>
      <c r="E2432" s="73"/>
      <c r="F2432" s="73"/>
      <c r="G2432" s="73"/>
      <c r="H2432" s="74"/>
      <c r="I2432" s="75"/>
    </row>
    <row r="2433" spans="1:9" ht="12.75">
      <c r="A2433" s="3">
        <f t="shared" si="8"/>
        <v>342</v>
      </c>
      <c r="C2433" s="72"/>
      <c r="D2433" s="73"/>
      <c r="E2433" s="73"/>
      <c r="F2433" s="73"/>
      <c r="G2433" s="73"/>
      <c r="H2433" s="74"/>
      <c r="I2433" s="75"/>
    </row>
    <row r="2434" spans="1:9" ht="12.75">
      <c r="A2434" s="3">
        <f t="shared" si="8"/>
        <v>343</v>
      </c>
      <c r="C2434" s="72"/>
      <c r="D2434" s="73"/>
      <c r="E2434" s="73"/>
      <c r="F2434" s="73"/>
      <c r="G2434" s="73"/>
      <c r="H2434" s="74"/>
      <c r="I2434" s="75"/>
    </row>
    <row r="2435" spans="1:9" ht="12.75">
      <c r="A2435" s="3">
        <f t="shared" si="8"/>
        <v>344</v>
      </c>
      <c r="C2435" s="72"/>
      <c r="D2435" s="73"/>
      <c r="E2435" s="73"/>
      <c r="F2435" s="73"/>
      <c r="G2435" s="73"/>
      <c r="H2435" s="74"/>
      <c r="I2435" s="75"/>
    </row>
    <row r="2436" spans="1:9" ht="12.75">
      <c r="A2436" s="3">
        <f t="shared" si="8"/>
        <v>345</v>
      </c>
      <c r="C2436" s="72"/>
      <c r="D2436" s="73"/>
      <c r="E2436" s="73"/>
      <c r="F2436" s="73"/>
      <c r="G2436" s="73"/>
      <c r="H2436" s="74"/>
      <c r="I2436" s="75"/>
    </row>
    <row r="2437" spans="1:9" ht="12.75">
      <c r="A2437" s="3">
        <f t="shared" si="8"/>
        <v>346</v>
      </c>
      <c r="C2437" s="72"/>
      <c r="D2437" s="73"/>
      <c r="E2437" s="73"/>
      <c r="F2437" s="73"/>
      <c r="G2437" s="73"/>
      <c r="H2437" s="74"/>
      <c r="I2437" s="75"/>
    </row>
    <row r="2438" spans="1:9" ht="12.75">
      <c r="A2438" s="3">
        <f t="shared" si="8"/>
        <v>347</v>
      </c>
      <c r="C2438" s="72"/>
      <c r="D2438" s="73"/>
      <c r="E2438" s="73"/>
      <c r="F2438" s="73"/>
      <c r="G2438" s="73"/>
      <c r="H2438" s="74"/>
      <c r="I2438" s="75"/>
    </row>
    <row r="2439" spans="1:9" ht="12.75">
      <c r="A2439" s="3">
        <f t="shared" si="8"/>
        <v>348</v>
      </c>
      <c r="C2439" s="72"/>
      <c r="D2439" s="73"/>
      <c r="E2439" s="73"/>
      <c r="F2439" s="73"/>
      <c r="G2439" s="73"/>
      <c r="H2439" s="74"/>
      <c r="I2439" s="75"/>
    </row>
    <row r="2440" spans="1:9" ht="12.75">
      <c r="A2440" s="3">
        <f t="shared" si="8"/>
        <v>349</v>
      </c>
      <c r="C2440" s="72"/>
      <c r="D2440" s="73"/>
      <c r="E2440" s="73"/>
      <c r="F2440" s="73"/>
      <c r="G2440" s="73"/>
      <c r="H2440" s="74"/>
      <c r="I2440" s="75"/>
    </row>
    <row r="2441" spans="1:9" ht="12.75">
      <c r="A2441" s="3">
        <f t="shared" si="8"/>
        <v>350</v>
      </c>
      <c r="C2441" s="72"/>
      <c r="D2441" s="73"/>
      <c r="E2441" s="73"/>
      <c r="F2441" s="73"/>
      <c r="G2441" s="73"/>
      <c r="H2441" s="74"/>
      <c r="I2441" s="75"/>
    </row>
    <row r="2442" spans="1:9" ht="12.75">
      <c r="A2442" s="3">
        <f aca="true" t="shared" si="9" ref="A2442:A2505">1+A2441</f>
        <v>351</v>
      </c>
      <c r="C2442" s="72"/>
      <c r="D2442" s="73"/>
      <c r="E2442" s="73"/>
      <c r="F2442" s="73"/>
      <c r="G2442" s="73"/>
      <c r="H2442" s="74"/>
      <c r="I2442" s="75"/>
    </row>
    <row r="2443" spans="1:9" ht="12.75">
      <c r="A2443" s="3">
        <f t="shared" si="9"/>
        <v>352</v>
      </c>
      <c r="C2443" s="72"/>
      <c r="D2443" s="73"/>
      <c r="E2443" s="73"/>
      <c r="F2443" s="73"/>
      <c r="G2443" s="73"/>
      <c r="H2443" s="74"/>
      <c r="I2443" s="75"/>
    </row>
    <row r="2444" spans="1:9" ht="12.75">
      <c r="A2444" s="3">
        <f t="shared" si="9"/>
        <v>353</v>
      </c>
      <c r="C2444" s="72"/>
      <c r="D2444" s="73"/>
      <c r="E2444" s="73"/>
      <c r="F2444" s="73"/>
      <c r="G2444" s="73"/>
      <c r="H2444" s="74"/>
      <c r="I2444" s="75"/>
    </row>
    <row r="2445" spans="1:9" ht="12.75">
      <c r="A2445" s="3">
        <f t="shared" si="9"/>
        <v>354</v>
      </c>
      <c r="C2445" s="72"/>
      <c r="D2445" s="73"/>
      <c r="E2445" s="73"/>
      <c r="F2445" s="73"/>
      <c r="G2445" s="73"/>
      <c r="H2445" s="74"/>
      <c r="I2445" s="75"/>
    </row>
    <row r="2446" spans="1:9" ht="12.75">
      <c r="A2446" s="3">
        <f t="shared" si="9"/>
        <v>355</v>
      </c>
      <c r="C2446" s="72"/>
      <c r="D2446" s="73"/>
      <c r="E2446" s="73"/>
      <c r="F2446" s="73"/>
      <c r="G2446" s="73"/>
      <c r="H2446" s="74"/>
      <c r="I2446" s="75"/>
    </row>
    <row r="2447" spans="1:9" ht="12.75">
      <c r="A2447" s="3">
        <f t="shared" si="9"/>
        <v>356</v>
      </c>
      <c r="C2447" s="72"/>
      <c r="D2447" s="73"/>
      <c r="E2447" s="73"/>
      <c r="F2447" s="73"/>
      <c r="G2447" s="73"/>
      <c r="H2447" s="74"/>
      <c r="I2447" s="75"/>
    </row>
    <row r="2448" spans="1:9" ht="12.75">
      <c r="A2448" s="3">
        <f t="shared" si="9"/>
        <v>357</v>
      </c>
      <c r="C2448" s="72"/>
      <c r="D2448" s="73"/>
      <c r="E2448" s="73"/>
      <c r="F2448" s="73"/>
      <c r="G2448" s="73"/>
      <c r="H2448" s="74"/>
      <c r="I2448" s="75"/>
    </row>
    <row r="2449" spans="1:9" ht="12.75">
      <c r="A2449" s="3">
        <f t="shared" si="9"/>
        <v>358</v>
      </c>
      <c r="C2449" s="72"/>
      <c r="D2449" s="73"/>
      <c r="E2449" s="73"/>
      <c r="F2449" s="73"/>
      <c r="G2449" s="73"/>
      <c r="H2449" s="74"/>
      <c r="I2449" s="75"/>
    </row>
    <row r="2450" spans="1:9" ht="12.75">
      <c r="A2450" s="3">
        <f t="shared" si="9"/>
        <v>359</v>
      </c>
      <c r="C2450" s="72"/>
      <c r="D2450" s="73"/>
      <c r="E2450" s="73"/>
      <c r="F2450" s="73"/>
      <c r="G2450" s="73"/>
      <c r="H2450" s="74"/>
      <c r="I2450" s="75"/>
    </row>
    <row r="2451" spans="1:9" ht="12.75">
      <c r="A2451" s="3">
        <f t="shared" si="9"/>
        <v>360</v>
      </c>
      <c r="C2451" s="72"/>
      <c r="D2451" s="73"/>
      <c r="E2451" s="73"/>
      <c r="F2451" s="73"/>
      <c r="G2451" s="73"/>
      <c r="H2451" s="74"/>
      <c r="I2451" s="75"/>
    </row>
    <row r="2452" spans="1:9" ht="12.75">
      <c r="A2452" s="3">
        <f t="shared" si="9"/>
        <v>361</v>
      </c>
      <c r="C2452" s="72"/>
      <c r="D2452" s="73"/>
      <c r="E2452" s="73"/>
      <c r="F2452" s="73"/>
      <c r="G2452" s="73"/>
      <c r="H2452" s="74"/>
      <c r="I2452" s="75"/>
    </row>
    <row r="2453" spans="1:9" ht="12.75">
      <c r="A2453" s="3">
        <f t="shared" si="9"/>
        <v>362</v>
      </c>
      <c r="C2453" s="72"/>
      <c r="D2453" s="73"/>
      <c r="E2453" s="73"/>
      <c r="F2453" s="73"/>
      <c r="G2453" s="73"/>
      <c r="H2453" s="74"/>
      <c r="I2453" s="75"/>
    </row>
    <row r="2454" spans="1:9" ht="12.75">
      <c r="A2454" s="3">
        <f t="shared" si="9"/>
        <v>363</v>
      </c>
      <c r="C2454" s="72"/>
      <c r="D2454" s="73"/>
      <c r="E2454" s="73"/>
      <c r="F2454" s="73"/>
      <c r="G2454" s="73"/>
      <c r="H2454" s="74"/>
      <c r="I2454" s="75"/>
    </row>
    <row r="2455" spans="1:9" ht="12.75">
      <c r="A2455" s="3">
        <f t="shared" si="9"/>
        <v>364</v>
      </c>
      <c r="C2455" s="72"/>
      <c r="D2455" s="73"/>
      <c r="E2455" s="73"/>
      <c r="F2455" s="73"/>
      <c r="G2455" s="73"/>
      <c r="H2455" s="74"/>
      <c r="I2455" s="75"/>
    </row>
    <row r="2456" spans="1:9" ht="12.75">
      <c r="A2456" s="3">
        <f t="shared" si="9"/>
        <v>365</v>
      </c>
      <c r="C2456" s="72"/>
      <c r="D2456" s="73"/>
      <c r="E2456" s="73"/>
      <c r="F2456" s="73"/>
      <c r="G2456" s="73"/>
      <c r="H2456" s="74"/>
      <c r="I2456" s="75"/>
    </row>
    <row r="2457" spans="1:9" ht="12.75">
      <c r="A2457" s="3">
        <f t="shared" si="9"/>
        <v>366</v>
      </c>
      <c r="C2457" s="72"/>
      <c r="D2457" s="73"/>
      <c r="E2457" s="73"/>
      <c r="F2457" s="73"/>
      <c r="G2457" s="73"/>
      <c r="H2457" s="74"/>
      <c r="I2457" s="75"/>
    </row>
    <row r="2458" spans="1:9" ht="12.75">
      <c r="A2458" s="3">
        <f t="shared" si="9"/>
        <v>367</v>
      </c>
      <c r="C2458" s="72"/>
      <c r="D2458" s="73"/>
      <c r="E2458" s="73"/>
      <c r="F2458" s="73"/>
      <c r="G2458" s="73"/>
      <c r="H2458" s="74"/>
      <c r="I2458" s="75"/>
    </row>
    <row r="2459" spans="1:9" ht="12.75">
      <c r="A2459" s="3">
        <f t="shared" si="9"/>
        <v>368</v>
      </c>
      <c r="C2459" s="72"/>
      <c r="D2459" s="73"/>
      <c r="E2459" s="73"/>
      <c r="F2459" s="73"/>
      <c r="G2459" s="73"/>
      <c r="H2459" s="74"/>
      <c r="I2459" s="75"/>
    </row>
    <row r="2460" spans="1:9" ht="12.75">
      <c r="A2460" s="3">
        <f t="shared" si="9"/>
        <v>369</v>
      </c>
      <c r="C2460" s="72"/>
      <c r="D2460" s="73"/>
      <c r="E2460" s="73"/>
      <c r="F2460" s="73"/>
      <c r="G2460" s="73"/>
      <c r="H2460" s="74"/>
      <c r="I2460" s="75"/>
    </row>
    <row r="2461" spans="1:9" ht="12.75">
      <c r="A2461" s="3">
        <f t="shared" si="9"/>
        <v>370</v>
      </c>
      <c r="C2461" s="72"/>
      <c r="D2461" s="73"/>
      <c r="E2461" s="73"/>
      <c r="F2461" s="73"/>
      <c r="G2461" s="73"/>
      <c r="H2461" s="74"/>
      <c r="I2461" s="75"/>
    </row>
    <row r="2462" spans="1:9" ht="12.75">
      <c r="A2462" s="3">
        <f t="shared" si="9"/>
        <v>371</v>
      </c>
      <c r="C2462" s="72"/>
      <c r="D2462" s="73"/>
      <c r="E2462" s="73"/>
      <c r="F2462" s="73"/>
      <c r="G2462" s="73"/>
      <c r="H2462" s="74"/>
      <c r="I2462" s="75"/>
    </row>
    <row r="2463" spans="1:9" ht="12.75">
      <c r="A2463" s="3">
        <f t="shared" si="9"/>
        <v>372</v>
      </c>
      <c r="C2463" s="72"/>
      <c r="D2463" s="73"/>
      <c r="E2463" s="73"/>
      <c r="F2463" s="73"/>
      <c r="G2463" s="73"/>
      <c r="H2463" s="74"/>
      <c r="I2463" s="75"/>
    </row>
    <row r="2464" spans="1:9" ht="12.75">
      <c r="A2464" s="3">
        <f t="shared" si="9"/>
        <v>373</v>
      </c>
      <c r="C2464" s="72"/>
      <c r="D2464" s="73"/>
      <c r="E2464" s="73"/>
      <c r="F2464" s="73"/>
      <c r="G2464" s="73"/>
      <c r="H2464" s="74"/>
      <c r="I2464" s="75"/>
    </row>
    <row r="2465" spans="1:9" ht="12.75">
      <c r="A2465" s="3">
        <f t="shared" si="9"/>
        <v>374</v>
      </c>
      <c r="C2465" s="72"/>
      <c r="D2465" s="73"/>
      <c r="E2465" s="73"/>
      <c r="F2465" s="73"/>
      <c r="G2465" s="73"/>
      <c r="H2465" s="74"/>
      <c r="I2465" s="75"/>
    </row>
    <row r="2466" spans="1:9" ht="12.75">
      <c r="A2466" s="3">
        <f t="shared" si="9"/>
        <v>375</v>
      </c>
      <c r="C2466" s="72"/>
      <c r="D2466" s="73"/>
      <c r="E2466" s="73"/>
      <c r="F2466" s="73"/>
      <c r="G2466" s="73"/>
      <c r="H2466" s="74"/>
      <c r="I2466" s="75"/>
    </row>
    <row r="2467" spans="1:9" ht="12.75">
      <c r="A2467" s="3">
        <f t="shared" si="9"/>
        <v>376</v>
      </c>
      <c r="C2467" s="72"/>
      <c r="D2467" s="73"/>
      <c r="E2467" s="73"/>
      <c r="F2467" s="73"/>
      <c r="G2467" s="73"/>
      <c r="H2467" s="74"/>
      <c r="I2467" s="75"/>
    </row>
    <row r="2468" spans="1:9" ht="12.75">
      <c r="A2468" s="3">
        <f t="shared" si="9"/>
        <v>377</v>
      </c>
      <c r="C2468" s="72"/>
      <c r="D2468" s="73"/>
      <c r="E2468" s="73"/>
      <c r="F2468" s="73"/>
      <c r="G2468" s="73"/>
      <c r="H2468" s="74"/>
      <c r="I2468" s="75"/>
    </row>
    <row r="2469" spans="1:9" ht="12.75">
      <c r="A2469" s="3">
        <f t="shared" si="9"/>
        <v>378</v>
      </c>
      <c r="C2469" s="72"/>
      <c r="D2469" s="73"/>
      <c r="E2469" s="73"/>
      <c r="F2469" s="73"/>
      <c r="G2469" s="73"/>
      <c r="H2469" s="74"/>
      <c r="I2469" s="75"/>
    </row>
    <row r="2470" spans="1:9" ht="12.75">
      <c r="A2470" s="3">
        <f t="shared" si="9"/>
        <v>379</v>
      </c>
      <c r="C2470" s="72"/>
      <c r="D2470" s="73"/>
      <c r="E2470" s="73"/>
      <c r="F2470" s="73"/>
      <c r="G2470" s="73"/>
      <c r="H2470" s="74"/>
      <c r="I2470" s="75"/>
    </row>
    <row r="2471" spans="1:9" ht="12.75">
      <c r="A2471" s="3">
        <f t="shared" si="9"/>
        <v>380</v>
      </c>
      <c r="C2471" s="72"/>
      <c r="D2471" s="73"/>
      <c r="E2471" s="73"/>
      <c r="F2471" s="73"/>
      <c r="G2471" s="73"/>
      <c r="H2471" s="74"/>
      <c r="I2471" s="75"/>
    </row>
    <row r="2472" spans="1:9" ht="12.75">
      <c r="A2472" s="3">
        <f t="shared" si="9"/>
        <v>381</v>
      </c>
      <c r="C2472" s="72"/>
      <c r="D2472" s="73"/>
      <c r="E2472" s="73"/>
      <c r="F2472" s="73"/>
      <c r="G2472" s="73"/>
      <c r="H2472" s="74"/>
      <c r="I2472" s="75"/>
    </row>
    <row r="2473" spans="1:9" ht="12.75">
      <c r="A2473" s="3">
        <f t="shared" si="9"/>
        <v>382</v>
      </c>
      <c r="C2473" s="72"/>
      <c r="D2473" s="73"/>
      <c r="E2473" s="73"/>
      <c r="F2473" s="73"/>
      <c r="G2473" s="73"/>
      <c r="H2473" s="74"/>
      <c r="I2473" s="75"/>
    </row>
    <row r="2474" spans="1:9" ht="12.75">
      <c r="A2474" s="3">
        <f t="shared" si="9"/>
        <v>383</v>
      </c>
      <c r="C2474" s="72"/>
      <c r="D2474" s="73"/>
      <c r="E2474" s="73"/>
      <c r="F2474" s="73"/>
      <c r="G2474" s="73"/>
      <c r="H2474" s="74"/>
      <c r="I2474" s="75"/>
    </row>
    <row r="2475" spans="1:9" ht="12.75">
      <c r="A2475" s="3">
        <f t="shared" si="9"/>
        <v>384</v>
      </c>
      <c r="C2475" s="72"/>
      <c r="D2475" s="73"/>
      <c r="E2475" s="73"/>
      <c r="F2475" s="73"/>
      <c r="G2475" s="73"/>
      <c r="H2475" s="74"/>
      <c r="I2475" s="75"/>
    </row>
    <row r="2476" spans="1:9" ht="12.75">
      <c r="A2476" s="3">
        <f t="shared" si="9"/>
        <v>385</v>
      </c>
      <c r="C2476" s="72"/>
      <c r="D2476" s="73"/>
      <c r="E2476" s="73"/>
      <c r="F2476" s="73"/>
      <c r="G2476" s="73"/>
      <c r="H2476" s="74"/>
      <c r="I2476" s="75"/>
    </row>
    <row r="2477" spans="1:9" ht="12.75">
      <c r="A2477" s="3">
        <f t="shared" si="9"/>
        <v>386</v>
      </c>
      <c r="C2477" s="72"/>
      <c r="D2477" s="73"/>
      <c r="E2477" s="73"/>
      <c r="F2477" s="73"/>
      <c r="G2477" s="73"/>
      <c r="H2477" s="74"/>
      <c r="I2477" s="75"/>
    </row>
    <row r="2478" spans="1:9" ht="12.75">
      <c r="A2478" s="3">
        <f t="shared" si="9"/>
        <v>387</v>
      </c>
      <c r="C2478" s="72"/>
      <c r="D2478" s="73"/>
      <c r="E2478" s="73"/>
      <c r="F2478" s="73"/>
      <c r="G2478" s="73"/>
      <c r="H2478" s="74"/>
      <c r="I2478" s="75"/>
    </row>
    <row r="2479" spans="1:9" ht="12.75">
      <c r="A2479" s="3">
        <f t="shared" si="9"/>
        <v>388</v>
      </c>
      <c r="C2479" s="72"/>
      <c r="D2479" s="73"/>
      <c r="E2479" s="73"/>
      <c r="F2479" s="73"/>
      <c r="G2479" s="73"/>
      <c r="H2479" s="74"/>
      <c r="I2479" s="75"/>
    </row>
    <row r="2480" spans="1:9" ht="12.75">
      <c r="A2480" s="3">
        <f t="shared" si="9"/>
        <v>389</v>
      </c>
      <c r="C2480" s="72"/>
      <c r="D2480" s="73"/>
      <c r="E2480" s="73"/>
      <c r="F2480" s="73"/>
      <c r="G2480" s="73"/>
      <c r="H2480" s="74"/>
      <c r="I2480" s="75"/>
    </row>
    <row r="2481" spans="1:9" ht="12.75">
      <c r="A2481" s="3">
        <f t="shared" si="9"/>
        <v>390</v>
      </c>
      <c r="C2481" s="72"/>
      <c r="D2481" s="73"/>
      <c r="E2481" s="73"/>
      <c r="F2481" s="73"/>
      <c r="G2481" s="73"/>
      <c r="H2481" s="74"/>
      <c r="I2481" s="75"/>
    </row>
    <row r="2482" spans="1:9" ht="12.75">
      <c r="A2482" s="3">
        <f t="shared" si="9"/>
        <v>391</v>
      </c>
      <c r="C2482" s="72"/>
      <c r="D2482" s="73"/>
      <c r="E2482" s="73"/>
      <c r="F2482" s="73"/>
      <c r="G2482" s="73"/>
      <c r="H2482" s="74"/>
      <c r="I2482" s="75"/>
    </row>
    <row r="2483" spans="1:9" ht="12.75">
      <c r="A2483" s="3">
        <f t="shared" si="9"/>
        <v>392</v>
      </c>
      <c r="C2483" s="72"/>
      <c r="D2483" s="73"/>
      <c r="E2483" s="73"/>
      <c r="F2483" s="73"/>
      <c r="G2483" s="73"/>
      <c r="H2483" s="74"/>
      <c r="I2483" s="75"/>
    </row>
    <row r="2484" spans="1:9" ht="12.75">
      <c r="A2484" s="3">
        <f t="shared" si="9"/>
        <v>393</v>
      </c>
      <c r="C2484" s="72"/>
      <c r="D2484" s="73"/>
      <c r="E2484" s="73"/>
      <c r="F2484" s="73"/>
      <c r="G2484" s="73"/>
      <c r="H2484" s="74"/>
      <c r="I2484" s="75"/>
    </row>
    <row r="2485" spans="1:9" ht="12.75">
      <c r="A2485" s="3">
        <f t="shared" si="9"/>
        <v>394</v>
      </c>
      <c r="C2485" s="72"/>
      <c r="D2485" s="73"/>
      <c r="E2485" s="73"/>
      <c r="F2485" s="73"/>
      <c r="G2485" s="73"/>
      <c r="H2485" s="74"/>
      <c r="I2485" s="75"/>
    </row>
    <row r="2486" spans="1:9" ht="12.75">
      <c r="A2486" s="3">
        <f t="shared" si="9"/>
        <v>395</v>
      </c>
      <c r="C2486" s="72"/>
      <c r="D2486" s="73"/>
      <c r="E2486" s="73"/>
      <c r="F2486" s="73"/>
      <c r="G2486" s="73"/>
      <c r="H2486" s="74"/>
      <c r="I2486" s="75"/>
    </row>
    <row r="2487" spans="1:9" ht="12.75">
      <c r="A2487" s="3">
        <f t="shared" si="9"/>
        <v>396</v>
      </c>
      <c r="C2487" s="72"/>
      <c r="D2487" s="73"/>
      <c r="E2487" s="73"/>
      <c r="F2487" s="73"/>
      <c r="G2487" s="73"/>
      <c r="H2487" s="74"/>
      <c r="I2487" s="75"/>
    </row>
    <row r="2488" spans="1:9" ht="12.75">
      <c r="A2488" s="3">
        <f t="shared" si="9"/>
        <v>397</v>
      </c>
      <c r="C2488" s="72"/>
      <c r="D2488" s="73"/>
      <c r="E2488" s="73"/>
      <c r="F2488" s="73"/>
      <c r="G2488" s="73"/>
      <c r="H2488" s="74"/>
      <c r="I2488" s="75"/>
    </row>
    <row r="2489" spans="1:9" ht="12.75">
      <c r="A2489" s="3">
        <f t="shared" si="9"/>
        <v>398</v>
      </c>
      <c r="C2489" s="72"/>
      <c r="D2489" s="73"/>
      <c r="E2489" s="73"/>
      <c r="F2489" s="73"/>
      <c r="G2489" s="73"/>
      <c r="H2489" s="74"/>
      <c r="I2489" s="75"/>
    </row>
    <row r="2490" spans="1:9" ht="12.75">
      <c r="A2490" s="3">
        <f t="shared" si="9"/>
        <v>399</v>
      </c>
      <c r="C2490" s="72"/>
      <c r="D2490" s="73"/>
      <c r="E2490" s="73"/>
      <c r="F2490" s="73"/>
      <c r="G2490" s="73"/>
      <c r="H2490" s="74"/>
      <c r="I2490" s="75"/>
    </row>
    <row r="2491" spans="1:9" ht="12.75">
      <c r="A2491" s="3">
        <f t="shared" si="9"/>
        <v>400</v>
      </c>
      <c r="C2491" s="72"/>
      <c r="D2491" s="73"/>
      <c r="E2491" s="73"/>
      <c r="F2491" s="73"/>
      <c r="G2491" s="73"/>
      <c r="H2491" s="74"/>
      <c r="I2491" s="75"/>
    </row>
    <row r="2492" spans="1:9" ht="12.75">
      <c r="A2492" s="3">
        <f t="shared" si="9"/>
        <v>401</v>
      </c>
      <c r="C2492" s="72"/>
      <c r="D2492" s="73"/>
      <c r="E2492" s="73"/>
      <c r="F2492" s="73"/>
      <c r="G2492" s="73"/>
      <c r="H2492" s="74"/>
      <c r="I2492" s="75"/>
    </row>
    <row r="2493" spans="1:9" ht="12.75">
      <c r="A2493" s="3">
        <f t="shared" si="9"/>
        <v>402</v>
      </c>
      <c r="C2493" s="72"/>
      <c r="D2493" s="73"/>
      <c r="E2493" s="73"/>
      <c r="F2493" s="73"/>
      <c r="G2493" s="73"/>
      <c r="H2493" s="74"/>
      <c r="I2493" s="75"/>
    </row>
    <row r="2494" spans="1:9" ht="12.75">
      <c r="A2494" s="3">
        <f t="shared" si="9"/>
        <v>403</v>
      </c>
      <c r="C2494" s="72"/>
      <c r="D2494" s="73"/>
      <c r="E2494" s="73"/>
      <c r="F2494" s="73"/>
      <c r="G2494" s="73"/>
      <c r="H2494" s="74"/>
      <c r="I2494" s="75"/>
    </row>
    <row r="2495" spans="1:9" ht="12.75">
      <c r="A2495" s="3">
        <f t="shared" si="9"/>
        <v>404</v>
      </c>
      <c r="C2495" s="72"/>
      <c r="D2495" s="73"/>
      <c r="E2495" s="73"/>
      <c r="F2495" s="73"/>
      <c r="G2495" s="73"/>
      <c r="H2495" s="74"/>
      <c r="I2495" s="75"/>
    </row>
    <row r="2496" spans="1:9" ht="12.75">
      <c r="A2496" s="3">
        <f t="shared" si="9"/>
        <v>405</v>
      </c>
      <c r="C2496" s="72"/>
      <c r="D2496" s="73"/>
      <c r="E2496" s="73"/>
      <c r="F2496" s="73"/>
      <c r="G2496" s="73"/>
      <c r="H2496" s="74"/>
      <c r="I2496" s="75"/>
    </row>
    <row r="2497" spans="1:9" ht="12.75">
      <c r="A2497" s="3">
        <f t="shared" si="9"/>
        <v>406</v>
      </c>
      <c r="C2497" s="72"/>
      <c r="D2497" s="73"/>
      <c r="E2497" s="73"/>
      <c r="F2497" s="73"/>
      <c r="G2497" s="73"/>
      <c r="H2497" s="74"/>
      <c r="I2497" s="75"/>
    </row>
    <row r="2498" spans="1:9" ht="12.75">
      <c r="A2498" s="3">
        <f t="shared" si="9"/>
        <v>407</v>
      </c>
      <c r="C2498" s="72"/>
      <c r="D2498" s="73"/>
      <c r="E2498" s="73"/>
      <c r="F2498" s="73"/>
      <c r="G2498" s="73"/>
      <c r="H2498" s="74"/>
      <c r="I2498" s="75"/>
    </row>
    <row r="2499" spans="1:9" ht="12.75">
      <c r="A2499" s="3">
        <f t="shared" si="9"/>
        <v>408</v>
      </c>
      <c r="C2499" s="72"/>
      <c r="D2499" s="73"/>
      <c r="E2499" s="73"/>
      <c r="F2499" s="73"/>
      <c r="G2499" s="73"/>
      <c r="H2499" s="74"/>
      <c r="I2499" s="75"/>
    </row>
    <row r="2500" spans="1:9" ht="12.75">
      <c r="A2500" s="3">
        <f t="shared" si="9"/>
        <v>409</v>
      </c>
      <c r="C2500" s="72"/>
      <c r="D2500" s="73"/>
      <c r="E2500" s="73"/>
      <c r="F2500" s="73"/>
      <c r="G2500" s="73"/>
      <c r="H2500" s="74"/>
      <c r="I2500" s="75"/>
    </row>
    <row r="2501" spans="1:9" ht="12.75">
      <c r="A2501" s="3">
        <f t="shared" si="9"/>
        <v>410</v>
      </c>
      <c r="C2501" s="72"/>
      <c r="D2501" s="73"/>
      <c r="E2501" s="73"/>
      <c r="F2501" s="73"/>
      <c r="G2501" s="73"/>
      <c r="H2501" s="74"/>
      <c r="I2501" s="75"/>
    </row>
    <row r="2502" spans="1:9" ht="12.75">
      <c r="A2502" s="3">
        <f t="shared" si="9"/>
        <v>411</v>
      </c>
      <c r="C2502" s="72"/>
      <c r="D2502" s="73"/>
      <c r="E2502" s="73"/>
      <c r="F2502" s="73"/>
      <c r="G2502" s="73"/>
      <c r="H2502" s="74"/>
      <c r="I2502" s="75"/>
    </row>
    <row r="2503" spans="1:9" ht="12.75">
      <c r="A2503" s="3">
        <f t="shared" si="9"/>
        <v>412</v>
      </c>
      <c r="C2503" s="72"/>
      <c r="D2503" s="73"/>
      <c r="E2503" s="73"/>
      <c r="F2503" s="73"/>
      <c r="G2503" s="73"/>
      <c r="H2503" s="74"/>
      <c r="I2503" s="75"/>
    </row>
    <row r="2504" spans="1:9" ht="12.75">
      <c r="A2504" s="3">
        <f t="shared" si="9"/>
        <v>413</v>
      </c>
      <c r="C2504" s="72"/>
      <c r="D2504" s="73"/>
      <c r="E2504" s="73"/>
      <c r="F2504" s="73"/>
      <c r="G2504" s="73"/>
      <c r="H2504" s="74"/>
      <c r="I2504" s="75"/>
    </row>
    <row r="2505" spans="1:9" ht="12.75">
      <c r="A2505" s="3">
        <f t="shared" si="9"/>
        <v>414</v>
      </c>
      <c r="C2505" s="72"/>
      <c r="D2505" s="73"/>
      <c r="E2505" s="73"/>
      <c r="F2505" s="73"/>
      <c r="G2505" s="73"/>
      <c r="H2505" s="74"/>
      <c r="I2505" s="75"/>
    </row>
    <row r="2506" spans="1:9" ht="12.75">
      <c r="A2506" s="3">
        <f aca="true" t="shared" si="10" ref="A2506:A2522">1+A2505</f>
        <v>415</v>
      </c>
      <c r="C2506" s="72"/>
      <c r="D2506" s="73"/>
      <c r="E2506" s="73"/>
      <c r="F2506" s="73"/>
      <c r="G2506" s="73"/>
      <c r="H2506" s="74"/>
      <c r="I2506" s="75"/>
    </row>
    <row r="2507" spans="1:9" ht="12.75">
      <c r="A2507" s="3">
        <f t="shared" si="10"/>
        <v>416</v>
      </c>
      <c r="C2507" s="72"/>
      <c r="D2507" s="73"/>
      <c r="E2507" s="73"/>
      <c r="F2507" s="73"/>
      <c r="G2507" s="73"/>
      <c r="H2507" s="74"/>
      <c r="I2507" s="75"/>
    </row>
    <row r="2508" spans="1:9" ht="12.75">
      <c r="A2508" s="3">
        <f t="shared" si="10"/>
        <v>417</v>
      </c>
      <c r="C2508" s="72"/>
      <c r="D2508" s="73"/>
      <c r="E2508" s="73"/>
      <c r="F2508" s="73"/>
      <c r="G2508" s="73"/>
      <c r="H2508" s="74"/>
      <c r="I2508" s="75"/>
    </row>
    <row r="2509" spans="1:9" ht="12.75">
      <c r="A2509" s="3">
        <f t="shared" si="10"/>
        <v>418</v>
      </c>
      <c r="C2509" s="72"/>
      <c r="D2509" s="73"/>
      <c r="E2509" s="73"/>
      <c r="F2509" s="73"/>
      <c r="G2509" s="73"/>
      <c r="H2509" s="74"/>
      <c r="I2509" s="75"/>
    </row>
    <row r="2510" spans="1:9" ht="12.75">
      <c r="A2510" s="3">
        <f t="shared" si="10"/>
        <v>419</v>
      </c>
      <c r="C2510" s="72"/>
      <c r="D2510" s="73"/>
      <c r="E2510" s="73"/>
      <c r="F2510" s="73"/>
      <c r="G2510" s="73"/>
      <c r="H2510" s="74"/>
      <c r="I2510" s="75"/>
    </row>
    <row r="2511" spans="1:9" ht="12.75">
      <c r="A2511" s="3">
        <f t="shared" si="10"/>
        <v>420</v>
      </c>
      <c r="C2511" s="72"/>
      <c r="D2511" s="73"/>
      <c r="E2511" s="73"/>
      <c r="F2511" s="73"/>
      <c r="G2511" s="73"/>
      <c r="H2511" s="74"/>
      <c r="I2511" s="75"/>
    </row>
    <row r="2512" spans="1:9" ht="12.75">
      <c r="A2512" s="3">
        <f t="shared" si="10"/>
        <v>421</v>
      </c>
      <c r="C2512" s="72"/>
      <c r="D2512" s="73"/>
      <c r="E2512" s="73"/>
      <c r="F2512" s="73"/>
      <c r="G2512" s="73"/>
      <c r="H2512" s="74"/>
      <c r="I2512" s="75"/>
    </row>
    <row r="2513" spans="1:9" ht="12.75">
      <c r="A2513" s="3">
        <f t="shared" si="10"/>
        <v>422</v>
      </c>
      <c r="C2513" s="72"/>
      <c r="D2513" s="73"/>
      <c r="E2513" s="73"/>
      <c r="F2513" s="73"/>
      <c r="G2513" s="73"/>
      <c r="H2513" s="74"/>
      <c r="I2513" s="75"/>
    </row>
    <row r="2514" spans="1:9" ht="12.75">
      <c r="A2514" s="3">
        <f t="shared" si="10"/>
        <v>423</v>
      </c>
      <c r="C2514" s="72"/>
      <c r="D2514" s="73"/>
      <c r="E2514" s="73"/>
      <c r="F2514" s="73"/>
      <c r="G2514" s="73"/>
      <c r="H2514" s="74"/>
      <c r="I2514" s="75"/>
    </row>
    <row r="2515" spans="1:9" ht="12.75">
      <c r="A2515" s="3">
        <f t="shared" si="10"/>
        <v>424</v>
      </c>
      <c r="C2515" s="72"/>
      <c r="D2515" s="73"/>
      <c r="E2515" s="73"/>
      <c r="F2515" s="73"/>
      <c r="G2515" s="73"/>
      <c r="H2515" s="74"/>
      <c r="I2515" s="75"/>
    </row>
    <row r="2516" spans="1:9" ht="12.75">
      <c r="A2516" s="3">
        <f t="shared" si="10"/>
        <v>425</v>
      </c>
      <c r="C2516" s="72"/>
      <c r="D2516" s="73"/>
      <c r="E2516" s="73"/>
      <c r="F2516" s="73"/>
      <c r="G2516" s="73"/>
      <c r="H2516" s="74"/>
      <c r="I2516" s="75"/>
    </row>
    <row r="2517" spans="1:9" ht="12.75">
      <c r="A2517" s="3">
        <f t="shared" si="10"/>
        <v>426</v>
      </c>
      <c r="C2517" s="72"/>
      <c r="D2517" s="73"/>
      <c r="E2517" s="73"/>
      <c r="F2517" s="73"/>
      <c r="G2517" s="73"/>
      <c r="H2517" s="74"/>
      <c r="I2517" s="75"/>
    </row>
    <row r="2518" spans="1:9" ht="12.75">
      <c r="A2518" s="3">
        <f t="shared" si="10"/>
        <v>427</v>
      </c>
      <c r="C2518" s="72"/>
      <c r="D2518" s="73"/>
      <c r="E2518" s="73"/>
      <c r="F2518" s="73"/>
      <c r="G2518" s="73"/>
      <c r="H2518" s="74"/>
      <c r="I2518" s="75"/>
    </row>
    <row r="2519" spans="1:9" ht="12.75">
      <c r="A2519" s="3">
        <f t="shared" si="10"/>
        <v>428</v>
      </c>
      <c r="C2519" s="72"/>
      <c r="D2519" s="73"/>
      <c r="E2519" s="73"/>
      <c r="F2519" s="73"/>
      <c r="G2519" s="73"/>
      <c r="H2519" s="74"/>
      <c r="I2519" s="75"/>
    </row>
    <row r="2520" spans="1:9" ht="12.75">
      <c r="A2520" s="3">
        <f t="shared" si="10"/>
        <v>429</v>
      </c>
      <c r="C2520" s="72"/>
      <c r="D2520" s="73"/>
      <c r="E2520" s="73"/>
      <c r="F2520" s="73"/>
      <c r="G2520" s="73"/>
      <c r="H2520" s="74"/>
      <c r="I2520" s="75"/>
    </row>
    <row r="2521" spans="1:9" ht="12.75">
      <c r="A2521" s="3">
        <f t="shared" si="10"/>
        <v>430</v>
      </c>
      <c r="C2521" s="72"/>
      <c r="D2521" s="73"/>
      <c r="E2521" s="73"/>
      <c r="F2521" s="73"/>
      <c r="G2521" s="73"/>
      <c r="H2521" s="74"/>
      <c r="I2521" s="75"/>
    </row>
    <row r="2522" spans="1:9" ht="12.75">
      <c r="A2522" s="3">
        <f t="shared" si="10"/>
        <v>431</v>
      </c>
      <c r="C2522" s="72"/>
      <c r="D2522" s="73"/>
      <c r="E2522" s="73"/>
      <c r="F2522" s="73"/>
      <c r="G2522" s="73"/>
      <c r="H2522" s="74"/>
      <c r="I2522" s="75"/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269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57421875" style="15" customWidth="1"/>
    <col min="2" max="2" width="7.421875" style="15" customWidth="1"/>
    <col min="3" max="3" width="9.28125" style="0" customWidth="1"/>
    <col min="4" max="4" width="9.57421875" style="0" customWidth="1"/>
    <col min="5" max="5" width="9.00390625" style="5" customWidth="1"/>
    <col min="6" max="6" width="10.8515625" style="5" customWidth="1"/>
    <col min="7" max="7" width="11.140625" style="7" bestFit="1" customWidth="1"/>
    <col min="8" max="8" width="11.140625" style="7" customWidth="1"/>
    <col min="9" max="9" width="11.140625" style="0" bestFit="1" customWidth="1"/>
    <col min="10" max="10" width="10.00390625" style="0" customWidth="1"/>
    <col min="12" max="12" width="10.7109375" style="0" customWidth="1"/>
    <col min="13" max="13" width="10.57421875" style="0" customWidth="1"/>
    <col min="14" max="14" width="11.421875" style="15" customWidth="1"/>
    <col min="15" max="15" width="1.421875" style="0" customWidth="1"/>
    <col min="16" max="16" width="9.8515625" style="15" customWidth="1"/>
    <col min="17" max="17" width="10.00390625" style="15" customWidth="1"/>
    <col min="18" max="18" width="9.140625" style="24" customWidth="1"/>
  </cols>
  <sheetData>
    <row r="1" spans="1:256" s="1" customFormat="1" ht="13.5" customHeight="1" thickBot="1">
      <c r="A1" s="37"/>
      <c r="B1" s="37"/>
      <c r="C1" s="11" t="s">
        <v>3</v>
      </c>
      <c r="D1" s="11"/>
      <c r="E1" s="10">
        <f>COUNT(E8:E227)-70</f>
        <v>150</v>
      </c>
      <c r="F1" s="10"/>
      <c r="G1" s="97"/>
      <c r="H1" s="98" t="s">
        <v>12</v>
      </c>
      <c r="I1" s="99">
        <v>36</v>
      </c>
      <c r="J1" s="32">
        <f>1-2/(I1+1)</f>
        <v>0.9459459459459459</v>
      </c>
      <c r="K1" s="12" t="str">
        <f>"SQRT("&amp;TEXT(I1,"0")&amp;") ="</f>
        <v>SQRT(36) =</v>
      </c>
      <c r="L1" s="13">
        <f>INT(SQRT(I1))</f>
        <v>6</v>
      </c>
      <c r="M1" s="32">
        <f>1-2/(L1+1)</f>
        <v>0.7142857142857143</v>
      </c>
      <c r="N1" s="20" t="s">
        <v>7</v>
      </c>
      <c r="O1" s="21" t="s">
        <v>10</v>
      </c>
      <c r="P1" s="16"/>
      <c r="Q1" s="16"/>
      <c r="R1" s="2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3.5" customHeight="1" thickBot="1" thickTop="1">
      <c r="A2" s="37"/>
      <c r="B2" s="58" t="str">
        <f>Download!$B$4</f>
        <v>MSFT</v>
      </c>
      <c r="C2" s="36"/>
      <c r="D2" s="36"/>
      <c r="E2" s="92" t="s">
        <v>34</v>
      </c>
      <c r="F2" s="93">
        <f>ROUNDUP(1.02*MAX(E7:E280),0)</f>
        <v>38</v>
      </c>
      <c r="G2" s="30" t="s">
        <v>9</v>
      </c>
      <c r="H2" s="26"/>
      <c r="I2" s="27">
        <f>INT(I1/2)</f>
        <v>18</v>
      </c>
      <c r="J2" s="33">
        <f>I1*(I1+1)/2</f>
        <v>666</v>
      </c>
      <c r="M2" s="32">
        <f>L1*(L1+1)/2</f>
        <v>21</v>
      </c>
      <c r="P2" s="16"/>
      <c r="Q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3.5" customHeight="1" thickBot="1" thickTop="1">
      <c r="A3" s="37"/>
      <c r="B3" s="37"/>
      <c r="C3" s="36"/>
      <c r="D3" s="36"/>
      <c r="E3" s="92" t="s">
        <v>35</v>
      </c>
      <c r="F3" s="93">
        <f>ROUNDDOWN(0.98*MIN(E7:E280),0)</f>
        <v>26</v>
      </c>
      <c r="G3" s="31" t="s">
        <v>0</v>
      </c>
      <c r="H3" s="28"/>
      <c r="I3" s="29"/>
      <c r="J3" s="33">
        <f>I2*(I2+1)/2</f>
        <v>171</v>
      </c>
      <c r="L3" s="4"/>
      <c r="M3" s="4"/>
      <c r="P3" s="121" t="str">
        <f>M7</f>
        <v>MAg(36,2.0)</v>
      </c>
      <c r="Q3" s="122"/>
      <c r="R3" s="11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3.5" customHeight="1" thickBot="1" thickTop="1">
      <c r="A4" s="37"/>
      <c r="B4" s="37"/>
      <c r="C4" s="37"/>
      <c r="D4" s="37"/>
      <c r="E4" s="38"/>
      <c r="F4" s="37"/>
      <c r="G4" s="30" t="s">
        <v>9</v>
      </c>
      <c r="H4" s="26"/>
      <c r="I4" s="94">
        <f>I5/100</f>
        <v>2</v>
      </c>
      <c r="J4" s="32">
        <f>1-2/(I2+1)</f>
        <v>0.8947368421052632</v>
      </c>
      <c r="L4" s="118"/>
      <c r="M4" s="119" t="s">
        <v>40</v>
      </c>
      <c r="N4" s="120"/>
      <c r="P4" s="103" t="s">
        <v>39</v>
      </c>
      <c r="Q4" s="103" t="s">
        <v>38</v>
      </c>
      <c r="R4" s="10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2" customHeight="1" thickBot="1">
      <c r="A5" s="16"/>
      <c r="B5" s="16"/>
      <c r="D5" s="100"/>
      <c r="E5" s="102" t="s">
        <v>37</v>
      </c>
      <c r="F5" s="101">
        <f>I4</f>
        <v>2</v>
      </c>
      <c r="G5" s="31" t="s">
        <v>1</v>
      </c>
      <c r="H5" s="28"/>
      <c r="I5" s="95">
        <v>200</v>
      </c>
      <c r="L5" s="112"/>
      <c r="M5" s="113"/>
      <c r="N5" s="114"/>
      <c r="P5" s="104">
        <v>-0.01</v>
      </c>
      <c r="Q5" s="104">
        <v>0.015</v>
      </c>
      <c r="R5" s="10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18" ht="13.5" thickBot="1">
      <c r="C6" s="2"/>
      <c r="D6" s="2"/>
      <c r="E6" s="2"/>
      <c r="F6" s="7"/>
      <c r="G6" s="6"/>
      <c r="H6" s="6"/>
      <c r="I6" s="1"/>
      <c r="J6" s="4"/>
      <c r="K6" s="107" t="s">
        <v>8</v>
      </c>
      <c r="L6" s="115"/>
      <c r="M6" s="116"/>
      <c r="N6" s="117"/>
      <c r="O6" s="1"/>
      <c r="P6" s="16"/>
      <c r="Q6" s="16"/>
      <c r="R6" s="106"/>
    </row>
    <row r="7" spans="1:18" ht="14.25" thickBot="1" thickTop="1">
      <c r="A7" s="8" t="s">
        <v>2</v>
      </c>
      <c r="B7" s="8" t="s">
        <v>6</v>
      </c>
      <c r="C7" s="17" t="s">
        <v>5</v>
      </c>
      <c r="D7" s="17" t="s">
        <v>15</v>
      </c>
      <c r="E7" s="17" t="s">
        <v>11</v>
      </c>
      <c r="F7" s="25" t="str">
        <f>"SMA("&amp;TEXT($I$1,0)&amp;")"</f>
        <v>SMA(36)</v>
      </c>
      <c r="G7" s="96" t="str">
        <f>"WMA("&amp;TEXT($I$1,0)&amp;")"</f>
        <v>WMA(36)</v>
      </c>
      <c r="H7" s="96" t="str">
        <f>"WMA("&amp;TEXT($I$2,0)&amp;")"</f>
        <v>WMA(18)</v>
      </c>
      <c r="I7" s="25" t="str">
        <f>"EMA("&amp;TEXT($I$1,0)&amp;")"</f>
        <v>EMA(36)</v>
      </c>
      <c r="J7" s="25" t="str">
        <f>"MMA("&amp;TEXT($I$1,0)&amp;")"</f>
        <v>MMA(36)</v>
      </c>
      <c r="K7" s="25" t="str">
        <f>"HMA("&amp;TEXT($I$1,0)&amp;")"</f>
        <v>HMA(36)</v>
      </c>
      <c r="L7" s="111" t="s">
        <v>4</v>
      </c>
      <c r="M7" s="111" t="str">
        <f>"MAg("&amp;TEXT($I$1,0)&amp;","&amp;TEXT(I4,"0.0")&amp;")"</f>
        <v>MAg(36,2.0)</v>
      </c>
      <c r="N7" s="111" t="str">
        <f>"EMA("&amp;TEXT($I$2,0)&amp;")"</f>
        <v>EMA(18)</v>
      </c>
      <c r="O7" s="22"/>
      <c r="P7" s="123" t="s">
        <v>42</v>
      </c>
      <c r="Q7" s="124" t="s">
        <v>43</v>
      </c>
      <c r="R7" s="108"/>
    </row>
    <row r="8" spans="1:18" ht="12.75">
      <c r="A8" s="19">
        <v>1</v>
      </c>
      <c r="B8" s="18">
        <v>1</v>
      </c>
      <c r="C8" s="3">
        <v>-50</v>
      </c>
      <c r="D8" s="79">
        <f>Download!C8</f>
        <v>39252</v>
      </c>
      <c r="E8" s="80">
        <f>Download!I8</f>
        <v>30.03</v>
      </c>
      <c r="F8" s="14">
        <f aca="true" t="shared" si="0" ref="F8:N8">$E$8</f>
        <v>30.03</v>
      </c>
      <c r="G8" s="9">
        <f t="shared" si="0"/>
        <v>30.03</v>
      </c>
      <c r="H8" s="9">
        <f t="shared" si="0"/>
        <v>30.03</v>
      </c>
      <c r="I8" s="9">
        <f t="shared" si="0"/>
        <v>30.03</v>
      </c>
      <c r="J8" s="14">
        <f t="shared" si="0"/>
        <v>30.03</v>
      </c>
      <c r="K8" s="9">
        <f t="shared" si="0"/>
        <v>30.03</v>
      </c>
      <c r="L8" s="34">
        <f t="shared" si="0"/>
        <v>30.03</v>
      </c>
      <c r="M8" s="34">
        <f t="shared" si="0"/>
        <v>30.03</v>
      </c>
      <c r="N8" s="9">
        <f t="shared" si="0"/>
        <v>30.03</v>
      </c>
      <c r="O8" s="9"/>
      <c r="P8" s="18"/>
      <c r="Q8" s="105"/>
      <c r="R8" s="18"/>
    </row>
    <row r="9" spans="1:18" ht="12.75">
      <c r="A9" s="19">
        <f>1+A8</f>
        <v>2</v>
      </c>
      <c r="B9" s="18">
        <f>IF(A9&lt;=$I$1,1+B8,"")</f>
        <v>2</v>
      </c>
      <c r="C9" s="3">
        <f>1+C8</f>
        <v>-49</v>
      </c>
      <c r="D9" s="79">
        <f>Download!C9</f>
        <v>39253</v>
      </c>
      <c r="E9" s="80">
        <f>Download!I9</f>
        <v>29.58</v>
      </c>
      <c r="F9" s="14">
        <f ca="1">IF($E9&lt;&gt;"",AVERAGE(E9:OFFSET(E9,-MIN($I$1,COUNT(E$8:$E9)),0)),"")</f>
        <v>29.805</v>
      </c>
      <c r="G9" s="9">
        <f ca="1">IF($E9&lt;&gt;"",SUMPRODUCT(B$8:OFFSET($B$8,MIN($I$1,$A9)-1,0),OFFSET(E9,1-MIN($I$1,$A9),0):E9)/$J$2,"")</f>
        <v>0.1339189189189189</v>
      </c>
      <c r="H9" s="9">
        <f ca="1">IF($E9&lt;&gt;"",SUMPRODUCT(B$8:OFFSET($B$8,MIN($I$2,$A9)-1,0),OFFSET(E9,1-MIN($I$2,$A9),0):E9)/$J$3,"")</f>
        <v>0.521578947368421</v>
      </c>
      <c r="I9" s="9">
        <f>IF($E9&lt;&gt;"",$J$1*I8+(1-$J$1)*$E9,"")</f>
        <v>30.005675675675676</v>
      </c>
      <c r="J9" s="14">
        <f>IF($E9&lt;&gt;"",2*H9-G9,"")</f>
        <v>0.9092389758179231</v>
      </c>
      <c r="K9" s="9">
        <f ca="1">IF($E9&lt;&gt;"",SUMPRODUCT(B$8:OFFSET($B$8,MIN($L$1,$A9)-1,0),OFFSET(J9,1-MIN($L$1,$A9),0):J9)/$M$2,"")</f>
        <v>1.5165941881731355</v>
      </c>
      <c r="L9" s="34">
        <f>IF($E9&lt;&gt;"",(E9+($I$1-1)*L8)/$I$1,"")</f>
        <v>30.0175</v>
      </c>
      <c r="M9" s="14">
        <f>IF($E9&lt;&gt;"",(1+$I$4)*N9-$I$4*I9,"")</f>
        <v>29.93654338549075</v>
      </c>
      <c r="N9" s="9">
        <f>IF($E9&lt;&gt;"",$J$4*N8+(1-$J$4)*$E9,"")</f>
        <v>29.98263157894737</v>
      </c>
      <c r="O9" s="35"/>
      <c r="P9" s="18"/>
      <c r="Q9" s="105"/>
      <c r="R9" s="18"/>
    </row>
    <row r="10" spans="1:18" ht="12.75">
      <c r="A10" s="19">
        <f aca="true" t="shared" si="1" ref="A10:A73">1+A9</f>
        <v>3</v>
      </c>
      <c r="B10" s="18">
        <f aca="true" t="shared" si="2" ref="B10:B73">IF(A10&lt;=$I$1,1+B9,"")</f>
        <v>3</v>
      </c>
      <c r="C10" s="3">
        <f aca="true" t="shared" si="3" ref="C10:C73">1+C9</f>
        <v>-48</v>
      </c>
      <c r="D10" s="79">
        <f>Download!C10</f>
        <v>39254</v>
      </c>
      <c r="E10" s="80">
        <f>Download!I10</f>
        <v>29.79</v>
      </c>
      <c r="F10" s="14">
        <f ca="1">IF($E10&lt;&gt;"",AVERAGE(E10:OFFSET(E10,-MIN($I$1,COUNT(E$8:$E10)),0)),"")</f>
        <v>29.8</v>
      </c>
      <c r="G10" s="9">
        <f ca="1">IF($E10&lt;&gt;"",SUMPRODUCT(B$8:OFFSET($B$8,MIN($I$1,$A10)-1,0),OFFSET(E10,1-MIN($I$1,$A10),0):E10)/$J$2,"")</f>
        <v>0.2681081081081081</v>
      </c>
      <c r="H10" s="9">
        <f ca="1">IF($E10&lt;&gt;"",SUMPRODUCT(B$8:OFFSET($B$8,MIN($I$2,$A10)-1,0),OFFSET(E10,1-MIN($I$2,$A10),0):E10)/$J$3,"")</f>
        <v>1.0442105263157895</v>
      </c>
      <c r="I10" s="9">
        <f aca="true" t="shared" si="4" ref="I10:I73">IF($E10&lt;&gt;"",$J$1*I9+(1-$J$1)*$E10,"")</f>
        <v>29.99401753104456</v>
      </c>
      <c r="J10" s="14">
        <f aca="true" t="shared" si="5" ref="J10:J73">IF($E10&lt;&gt;"",2*H10-G10,"")</f>
        <v>1.820312944523471</v>
      </c>
      <c r="K10" s="9">
        <f ca="1">IF($E10&lt;&gt;"",SUMPRODUCT(B$8:OFFSET($B$8,MIN($L$1,$A10)-1,0),OFFSET(J10,1-MIN($L$1,$A10),0):J10)/$M$2,"")</f>
        <v>1.7766388945336313</v>
      </c>
      <c r="L10" s="34">
        <f aca="true" t="shared" si="6" ref="L10:L73">IF($E10&lt;&gt;"",(E10+($I$1-1)*L9)/$I$1,"")</f>
        <v>30.011180555555555</v>
      </c>
      <c r="M10" s="14">
        <f aca="true" t="shared" si="7" ref="M10:M73">IF($E10&lt;&gt;"",(1+$I$4)*N10-$I$4*I10,"")</f>
        <v>29.899028649822235</v>
      </c>
      <c r="N10" s="9">
        <f aca="true" t="shared" si="8" ref="N10:N73">IF($E10&lt;&gt;"",$J$4*N9+(1-$J$4)*$E10,"")</f>
        <v>29.962354570637117</v>
      </c>
      <c r="O10" s="35"/>
      <c r="P10" s="18"/>
      <c r="Q10" s="105"/>
      <c r="R10" s="18"/>
    </row>
    <row r="11" spans="1:18" ht="12.75">
      <c r="A11" s="19">
        <f t="shared" si="1"/>
        <v>4</v>
      </c>
      <c r="B11" s="18">
        <f t="shared" si="2"/>
        <v>4</v>
      </c>
      <c r="C11" s="3">
        <f t="shared" si="3"/>
        <v>-47</v>
      </c>
      <c r="D11" s="79">
        <f>Download!C11</f>
        <v>39255</v>
      </c>
      <c r="E11" s="80">
        <f>Download!I11</f>
        <v>29.07</v>
      </c>
      <c r="F11" s="14">
        <f ca="1">IF($E11&lt;&gt;"",AVERAGE(E11:OFFSET(E11,-MIN($I$1,COUNT(E$8:$E11)),0)),"")</f>
        <v>29.6175</v>
      </c>
      <c r="G11" s="9">
        <f ca="1">IF($E11&lt;&gt;"",SUMPRODUCT(B$8:OFFSET($B$8,MIN($I$1,$A11)-1,0),OFFSET(E11,1-MIN($I$1,$A11),0):E11)/$J$2,"")</f>
        <v>0.44270270270270273</v>
      </c>
      <c r="H11" s="9">
        <f ca="1">IF($E11&lt;&gt;"",SUMPRODUCT(B$8:OFFSET($B$8,MIN($I$2,$A11)-1,0),OFFSET(E11,1-MIN($I$2,$A11),0):E11)/$J$3,"")</f>
        <v>1.7242105263157896</v>
      </c>
      <c r="I11" s="9">
        <f t="shared" si="4"/>
        <v>29.94407063747458</v>
      </c>
      <c r="J11" s="14">
        <f t="shared" si="5"/>
        <v>3.0057183499288764</v>
      </c>
      <c r="K11" s="9">
        <f ca="1">IF($E11&lt;&gt;"",SUMPRODUCT(B$8:OFFSET($B$8,MIN($L$1,$A11)-1,0),OFFSET(J11,1-MIN($L$1,$A11),0):J11)/$M$2,"")</f>
        <v>2.3491566754724653</v>
      </c>
      <c r="L11" s="34">
        <f t="shared" si="6"/>
        <v>29.985036651234566</v>
      </c>
      <c r="M11" s="14">
        <f t="shared" si="7"/>
        <v>29.71712625676099</v>
      </c>
      <c r="N11" s="9">
        <f t="shared" si="8"/>
        <v>29.868422510570053</v>
      </c>
      <c r="O11" s="35"/>
      <c r="P11" s="18">
        <f>IF($M11&lt;(1+P$5)*MAX($M9,$M10),$E11,0)</f>
        <v>0</v>
      </c>
      <c r="Q11" s="105">
        <f>IF($M11&gt;(1+Q$5)*MIN($M9,$M10),$E11,0)</f>
        <v>0</v>
      </c>
      <c r="R11" s="18"/>
    </row>
    <row r="12" spans="1:18" ht="12.75">
      <c r="A12" s="19">
        <f t="shared" si="1"/>
        <v>5</v>
      </c>
      <c r="B12" s="18">
        <f t="shared" si="2"/>
        <v>5</v>
      </c>
      <c r="C12" s="3">
        <f t="shared" si="3"/>
        <v>-46</v>
      </c>
      <c r="D12" s="79">
        <f>Download!C12</f>
        <v>39258</v>
      </c>
      <c r="E12" s="80">
        <f>Download!I12</f>
        <v>29.07</v>
      </c>
      <c r="F12" s="14">
        <f ca="1">IF($E12&lt;&gt;"",AVERAGE(E12:OFFSET(E12,-MIN($I$1,COUNT(E$8:$E12)),0)),"")</f>
        <v>29.508</v>
      </c>
      <c r="G12" s="9">
        <f ca="1">IF($E12&lt;&gt;"",SUMPRODUCT(B$8:OFFSET($B$8,MIN($I$1,$A12)-1,0),OFFSET(E12,1-MIN($I$1,$A12),0):E12)/$J$2,"")</f>
        <v>0.660945945945946</v>
      </c>
      <c r="H12" s="9">
        <f ca="1">IF($E12&lt;&gt;"",SUMPRODUCT(B$8:OFFSET($B$8,MIN($I$2,$A12)-1,0),OFFSET(E12,1-MIN($I$2,$A12),0):E12)/$J$3,"")</f>
        <v>2.57421052631579</v>
      </c>
      <c r="I12" s="9">
        <f t="shared" si="4"/>
        <v>29.896823575989472</v>
      </c>
      <c r="J12" s="14">
        <f t="shared" si="5"/>
        <v>4.4874751066856335</v>
      </c>
      <c r="K12" s="9">
        <f ca="1">IF($E12&lt;&gt;"",SUMPRODUCT(B$8:OFFSET($B$8,MIN($L$1,$A12)-1,0),OFFSET(J12,1-MIN($L$1,$A12),0):J12)/$M$2,"")</f>
        <v>3.4176031294452347</v>
      </c>
      <c r="L12" s="34">
        <f t="shared" si="6"/>
        <v>29.959618966478047</v>
      </c>
      <c r="M12" s="14">
        <f t="shared" si="7"/>
        <v>29.559486955340674</v>
      </c>
      <c r="N12" s="9">
        <f t="shared" si="8"/>
        <v>29.784378035773205</v>
      </c>
      <c r="O12" s="35"/>
      <c r="P12" s="18">
        <f aca="true" t="shared" si="9" ref="P12:P75">IF($M12&lt;(1+P$5)*MAX($M10,$M11),$E12,0)</f>
        <v>29.07</v>
      </c>
      <c r="Q12" s="105">
        <f aca="true" t="shared" si="10" ref="Q12:Q75">IF($M12&gt;(1+Q$5)*MIN($M10,$M11),$E12,0)</f>
        <v>0</v>
      </c>
      <c r="R12" s="18"/>
    </row>
    <row r="13" spans="1:18" ht="12.75">
      <c r="A13" s="19">
        <f t="shared" si="1"/>
        <v>6</v>
      </c>
      <c r="B13" s="18">
        <f t="shared" si="2"/>
        <v>6</v>
      </c>
      <c r="C13" s="3">
        <f t="shared" si="3"/>
        <v>-45</v>
      </c>
      <c r="D13" s="79">
        <f>Download!C13</f>
        <v>39259</v>
      </c>
      <c r="E13" s="80">
        <f>Download!I13</f>
        <v>29.1</v>
      </c>
      <c r="F13" s="14">
        <f ca="1">IF($E13&lt;&gt;"",AVERAGE(E13:OFFSET(E13,-MIN($I$1,COUNT(E$8:$E13)),0)),"")</f>
        <v>29.439999999999998</v>
      </c>
      <c r="G13" s="9">
        <f ca="1">IF($E13&lt;&gt;"",SUMPRODUCT(B$8:OFFSET($B$8,MIN($I$1,$A13)-1,0),OFFSET(E13,1-MIN($I$1,$A13),0):E13)/$J$2,"")</f>
        <v>0.9231081081081082</v>
      </c>
      <c r="H13" s="9">
        <f ca="1">IF($E13&lt;&gt;"",SUMPRODUCT(B$8:OFFSET($B$8,MIN($I$2,$A13)-1,0),OFFSET(E13,1-MIN($I$2,$A13),0):E13)/$J$3,"")</f>
        <v>3.5952631578947374</v>
      </c>
      <c r="I13" s="9">
        <f t="shared" si="4"/>
        <v>29.853752031341394</v>
      </c>
      <c r="J13" s="14">
        <f t="shared" si="5"/>
        <v>6.2674182076813665</v>
      </c>
      <c r="K13" s="9">
        <f ca="1">IF($E13&lt;&gt;"",SUMPRODUCT(B$8:OFFSET($B$8,MIN($L$1,$A13)-1,0),OFFSET(J13,1-MIN($L$1,$A13),0):J13)/$M$2,"")</f>
        <v>5.208294045925625</v>
      </c>
      <c r="L13" s="34">
        <f t="shared" si="6"/>
        <v>29.935740661853654</v>
      </c>
      <c r="M13" s="14">
        <f t="shared" si="7"/>
        <v>29.42951066491898</v>
      </c>
      <c r="N13" s="9">
        <f t="shared" si="8"/>
        <v>29.71233824253392</v>
      </c>
      <c r="O13" s="35"/>
      <c r="P13" s="18">
        <f t="shared" si="9"/>
        <v>0</v>
      </c>
      <c r="Q13" s="105">
        <f t="shared" si="10"/>
        <v>0</v>
      </c>
      <c r="R13" s="18"/>
    </row>
    <row r="14" spans="1:18" ht="12.75">
      <c r="A14" s="19">
        <f t="shared" si="1"/>
        <v>7</v>
      </c>
      <c r="B14" s="18">
        <f t="shared" si="2"/>
        <v>7</v>
      </c>
      <c r="C14" s="3">
        <f t="shared" si="3"/>
        <v>-44</v>
      </c>
      <c r="D14" s="79">
        <f>Download!C14</f>
        <v>39260</v>
      </c>
      <c r="E14" s="80">
        <f>Download!I14</f>
        <v>29.44</v>
      </c>
      <c r="F14" s="14">
        <f ca="1">IF($E14&lt;&gt;"",AVERAGE(E14:OFFSET(E14,-MIN($I$1,COUNT(E$8:$E14)),0)),"")</f>
        <v>29.439999999999998</v>
      </c>
      <c r="G14" s="9">
        <f ca="1">IF($E14&lt;&gt;"",SUMPRODUCT(B$8:OFFSET($B$8,MIN($I$1,$A14)-1,0),OFFSET(E14,1-MIN($I$1,$A14),0):E14)/$J$2,"")</f>
        <v>1.2325375375375378</v>
      </c>
      <c r="H14" s="9">
        <f ca="1">IF($E14&lt;&gt;"",SUMPRODUCT(B$8:OFFSET($B$8,MIN($I$2,$A14)-1,0),OFFSET(E14,1-MIN($I$2,$A14),0):E14)/$J$3,"")</f>
        <v>4.8004093567251465</v>
      </c>
      <c r="I14" s="9">
        <f t="shared" si="4"/>
        <v>29.83138705667429</v>
      </c>
      <c r="J14" s="14">
        <f t="shared" si="5"/>
        <v>8.368281175912756</v>
      </c>
      <c r="K14" s="9">
        <f ca="1">IF($E14&lt;&gt;"",SUMPRODUCT(B$8:OFFSET($B$8,MIN($L$1,$A14)-1,0),OFFSET(J14,1-MIN($L$1,$A14),0):J14)/$M$2,"")</f>
        <v>5.383985639775114</v>
      </c>
      <c r="L14" s="34">
        <f t="shared" si="6"/>
        <v>29.921970087913273</v>
      </c>
      <c r="M14" s="14">
        <f t="shared" si="7"/>
        <v>29.38823906397932</v>
      </c>
      <c r="N14" s="9">
        <f t="shared" si="8"/>
        <v>29.6836710591093</v>
      </c>
      <c r="O14" s="35"/>
      <c r="P14" s="18">
        <f t="shared" si="9"/>
        <v>0</v>
      </c>
      <c r="Q14" s="105">
        <f t="shared" si="10"/>
        <v>0</v>
      </c>
      <c r="R14" s="18"/>
    </row>
    <row r="15" spans="1:18" ht="12.75">
      <c r="A15" s="19">
        <f t="shared" si="1"/>
        <v>8</v>
      </c>
      <c r="B15" s="18">
        <f t="shared" si="2"/>
        <v>8</v>
      </c>
      <c r="C15" s="3">
        <f t="shared" si="3"/>
        <v>-43</v>
      </c>
      <c r="D15" s="79">
        <f>Download!C15</f>
        <v>39261</v>
      </c>
      <c r="E15" s="80">
        <f>Download!I15</f>
        <v>29.4</v>
      </c>
      <c r="F15" s="14">
        <f ca="1">IF($E15&lt;&gt;"",AVERAGE(E15:OFFSET(E15,-MIN($I$1,COUNT(E$8:$E15)),0)),"")</f>
        <v>29.435</v>
      </c>
      <c r="G15" s="9">
        <f ca="1">IF($E15&lt;&gt;"",SUMPRODUCT(B$8:OFFSET($B$8,MIN($I$1,$A15)-1,0),OFFSET(E15,1-MIN($I$1,$A15),0):E15)/$J$2,"")</f>
        <v>1.585690690690691</v>
      </c>
      <c r="H15" s="9">
        <f ca="1">IF($E15&lt;&gt;"",SUMPRODUCT(B$8:OFFSET($B$8,MIN($I$2,$A15)-1,0),OFFSET(E15,1-MIN($I$2,$A15),0):E15)/$J$3,"")</f>
        <v>6.175847953216375</v>
      </c>
      <c r="I15" s="9">
        <f t="shared" si="4"/>
        <v>29.8080688373946</v>
      </c>
      <c r="J15" s="14">
        <f t="shared" si="5"/>
        <v>10.766005215742059</v>
      </c>
      <c r="K15" s="9">
        <f ca="1">IF($E15&lt;&gt;"",SUMPRODUCT(B$8:OFFSET($B$8,MIN($L$1,$A15)-1,0),OFFSET(J15,1-MIN($L$1,$A15),0):J15)/$M$2,"")</f>
        <v>7.276251665199035</v>
      </c>
      <c r="L15" s="34">
        <f t="shared" si="6"/>
        <v>29.907470918804577</v>
      </c>
      <c r="M15" s="14">
        <f t="shared" si="7"/>
        <v>29.34529516808314</v>
      </c>
      <c r="N15" s="9">
        <f t="shared" si="8"/>
        <v>29.653810947624113</v>
      </c>
      <c r="O15" s="35"/>
      <c r="P15" s="18">
        <f t="shared" si="9"/>
        <v>0</v>
      </c>
      <c r="Q15" s="105">
        <f t="shared" si="10"/>
        <v>0</v>
      </c>
      <c r="R15" s="18"/>
    </row>
    <row r="16" spans="1:18" ht="12.75">
      <c r="A16" s="19">
        <f t="shared" si="1"/>
        <v>9</v>
      </c>
      <c r="B16" s="18">
        <f t="shared" si="2"/>
        <v>9</v>
      </c>
      <c r="C16" s="3">
        <f t="shared" si="3"/>
        <v>-42</v>
      </c>
      <c r="D16" s="79">
        <f>Download!C16</f>
        <v>39262</v>
      </c>
      <c r="E16" s="80">
        <f>Download!I16</f>
        <v>29.05</v>
      </c>
      <c r="F16" s="14">
        <f ca="1">IF($E16&lt;&gt;"",AVERAGE(E16:OFFSET(E16,-MIN($I$1,COUNT(E$8:$E16)),0)),"")</f>
        <v>29.39222222222222</v>
      </c>
      <c r="G16" s="9">
        <f ca="1">IF($E16&lt;&gt;"",SUMPRODUCT(B$8:OFFSET($B$8,MIN($I$1,$A16)-1,0),OFFSET(E16,1-MIN($I$1,$A16),0):E16)/$J$2,"")</f>
        <v>1.9782582582582586</v>
      </c>
      <c r="H16" s="9">
        <f ca="1">IF($E16&lt;&gt;"",SUMPRODUCT(B$8:OFFSET($B$8,MIN($I$2,$A16)-1,0),OFFSET(E16,1-MIN($I$2,$A16),0):E16)/$J$3,"")</f>
        <v>7.7047953216374285</v>
      </c>
      <c r="I16" s="9">
        <f t="shared" si="4"/>
        <v>29.767092143481378</v>
      </c>
      <c r="J16" s="14">
        <f t="shared" si="5"/>
        <v>13.4313323850166</v>
      </c>
      <c r="K16" s="9">
        <f ca="1">IF($E16&lt;&gt;"",SUMPRODUCT(B$8:OFFSET($B$8,MIN($L$1,$A16)-1,0),OFFSET(J16,1-MIN($L$1,$A16),0):J16)/$M$2,"")</f>
        <v>9.46066991803834</v>
      </c>
      <c r="L16" s="34">
        <f t="shared" si="6"/>
        <v>29.883652282171113</v>
      </c>
      <c r="M16" s="14">
        <f t="shared" si="7"/>
        <v>29.23657141455459</v>
      </c>
      <c r="N16" s="9">
        <f t="shared" si="8"/>
        <v>29.590251900505784</v>
      </c>
      <c r="O16" s="35"/>
      <c r="P16" s="18">
        <f t="shared" si="9"/>
        <v>0</v>
      </c>
      <c r="Q16" s="105">
        <f t="shared" si="10"/>
        <v>0</v>
      </c>
      <c r="R16" s="18"/>
    </row>
    <row r="17" spans="1:18" ht="12.75">
      <c r="A17" s="19">
        <f t="shared" si="1"/>
        <v>10</v>
      </c>
      <c r="B17" s="18">
        <f t="shared" si="2"/>
        <v>10</v>
      </c>
      <c r="C17" s="3">
        <f t="shared" si="3"/>
        <v>-41</v>
      </c>
      <c r="D17" s="79">
        <f>Download!C17</f>
        <v>39265</v>
      </c>
      <c r="E17" s="80">
        <f>Download!I17</f>
        <v>29.32</v>
      </c>
      <c r="F17" s="14">
        <f ca="1">IF($E17&lt;&gt;"",AVERAGE(E17:OFFSET(E17,-MIN($I$1,COUNT(E$8:$E17)),0)),"")</f>
        <v>29.384999999999998</v>
      </c>
      <c r="G17" s="9">
        <f ca="1">IF($E17&lt;&gt;"",SUMPRODUCT(B$8:OFFSET($B$8,MIN($I$1,$A17)-1,0),OFFSET(E17,1-MIN($I$1,$A17),0):E17)/$J$2,"")</f>
        <v>2.418498498498499</v>
      </c>
      <c r="H17" s="9">
        <f ca="1">IF($E17&lt;&gt;"",SUMPRODUCT(B$8:OFFSET($B$8,MIN($I$2,$A17)-1,0),OFFSET(E17,1-MIN($I$2,$A17),0):E17)/$J$3,"")</f>
        <v>9.419415204678364</v>
      </c>
      <c r="I17" s="9">
        <f t="shared" si="4"/>
        <v>29.742925000590493</v>
      </c>
      <c r="J17" s="14">
        <f t="shared" si="5"/>
        <v>16.42033191085823</v>
      </c>
      <c r="K17" s="9">
        <f ca="1">IF($E17&lt;&gt;"",SUMPRODUCT(B$8:OFFSET($B$8,MIN($L$1,$A17)-1,0),OFFSET(J17,1-MIN($L$1,$A17),0):J17)/$M$2,"")</f>
        <v>11.946182347761297</v>
      </c>
      <c r="L17" s="34">
        <f t="shared" si="6"/>
        <v>29.867995274333023</v>
      </c>
      <c r="M17" s="14">
        <f t="shared" si="7"/>
        <v>29.199562994913485</v>
      </c>
      <c r="N17" s="9">
        <f t="shared" si="8"/>
        <v>29.56180433203149</v>
      </c>
      <c r="O17" s="35"/>
      <c r="P17" s="18">
        <f t="shared" si="9"/>
        <v>0</v>
      </c>
      <c r="Q17" s="105">
        <f t="shared" si="10"/>
        <v>0</v>
      </c>
      <c r="R17" s="18"/>
    </row>
    <row r="18" spans="1:18" ht="12.75">
      <c r="A18" s="19">
        <f t="shared" si="1"/>
        <v>11</v>
      </c>
      <c r="B18" s="18">
        <f t="shared" si="2"/>
        <v>11</v>
      </c>
      <c r="C18" s="3">
        <f t="shared" si="3"/>
        <v>-40</v>
      </c>
      <c r="D18" s="79">
        <f>Download!C18</f>
        <v>39266</v>
      </c>
      <c r="E18" s="80">
        <f>Download!I18</f>
        <v>29.59</v>
      </c>
      <c r="F18" s="14">
        <f ca="1">IF($E18&lt;&gt;"",AVERAGE(E18:OFFSET(E18,-MIN($I$1,COUNT(E$8:$E18)),0)),"")</f>
        <v>29.40363636363636</v>
      </c>
      <c r="G18" s="9">
        <f ca="1">IF($E18&lt;&gt;"",SUMPRODUCT(B$8:OFFSET($B$8,MIN($I$1,$A18)-1,0),OFFSET(E18,1-MIN($I$1,$A18),0):E18)/$J$2,"")</f>
        <v>2.907222222222223</v>
      </c>
      <c r="H18" s="9">
        <f ca="1">IF($E18&lt;&gt;"",SUMPRODUCT(B$8:OFFSET($B$8,MIN($I$2,$A18)-1,0),OFFSET(E18,1-MIN($I$2,$A18),0):E18)/$J$3,"")</f>
        <v>11.322865497076025</v>
      </c>
      <c r="I18" s="9">
        <f t="shared" si="4"/>
        <v>29.734658784342358</v>
      </c>
      <c r="J18" s="14">
        <f t="shared" si="5"/>
        <v>19.738508771929826</v>
      </c>
      <c r="K18" s="9">
        <f ca="1">IF($E18&lt;&gt;"",SUMPRODUCT(B$8:OFFSET($B$8,MIN($L$1,$A18)-1,0),OFFSET(J18,1-MIN($L$1,$A18),0):J18)/$M$2,"")</f>
        <v>14.74095418726998</v>
      </c>
      <c r="L18" s="34">
        <f t="shared" si="6"/>
        <v>29.860273183379327</v>
      </c>
      <c r="M18" s="14">
        <f t="shared" si="7"/>
        <v>29.224999322557693</v>
      </c>
      <c r="N18" s="9">
        <f t="shared" si="8"/>
        <v>29.564772297080804</v>
      </c>
      <c r="O18" s="35"/>
      <c r="P18" s="18">
        <f t="shared" si="9"/>
        <v>0</v>
      </c>
      <c r="Q18" s="105">
        <f t="shared" si="10"/>
        <v>0</v>
      </c>
      <c r="R18" s="18"/>
    </row>
    <row r="19" spans="1:18" ht="12.75">
      <c r="A19" s="19">
        <f t="shared" si="1"/>
        <v>12</v>
      </c>
      <c r="B19" s="18">
        <f t="shared" si="2"/>
        <v>12</v>
      </c>
      <c r="C19" s="3">
        <f t="shared" si="3"/>
        <v>-39</v>
      </c>
      <c r="D19" s="79">
        <f>Download!C19</f>
        <v>39268</v>
      </c>
      <c r="E19" s="80">
        <f>Download!I19</f>
        <v>29.56</v>
      </c>
      <c r="F19" s="14">
        <f ca="1">IF($E19&lt;&gt;"",AVERAGE(E19:OFFSET(E19,-MIN($I$1,COUNT(E$8:$E19)),0)),"")</f>
        <v>29.41666666666666</v>
      </c>
      <c r="G19" s="9">
        <f ca="1">IF($E19&lt;&gt;"",SUMPRODUCT(B$8:OFFSET($B$8,MIN($I$1,$A19)-1,0),OFFSET(E19,1-MIN($I$1,$A19),0):E19)/$J$2,"")</f>
        <v>3.4398348348348353</v>
      </c>
      <c r="H19" s="9">
        <f ca="1">IF($E19&lt;&gt;"",SUMPRODUCT(B$8:OFFSET($B$8,MIN($I$2,$A19)-1,0),OFFSET(E19,1-MIN($I$2,$A19),0):E19)/$J$3,"")</f>
        <v>13.397251461988306</v>
      </c>
      <c r="I19" s="9">
        <f t="shared" si="4"/>
        <v>29.7252177689725</v>
      </c>
      <c r="J19" s="14">
        <f t="shared" si="5"/>
        <v>23.354668089141775</v>
      </c>
      <c r="K19" s="9">
        <f ca="1">IF($E19&lt;&gt;"",SUMPRODUCT(B$8:OFFSET($B$8,MIN($L$1,$A19)-1,0),OFFSET(J19,1-MIN($L$1,$A19),0):J19)/$M$2,"")</f>
        <v>17.84267470477997</v>
      </c>
      <c r="L19" s="34">
        <f t="shared" si="6"/>
        <v>29.851932261618785</v>
      </c>
      <c r="M19" s="14">
        <f t="shared" si="7"/>
        <v>29.24237431211401</v>
      </c>
      <c r="N19" s="9">
        <f t="shared" si="8"/>
        <v>29.564269950019668</v>
      </c>
      <c r="O19" s="35"/>
      <c r="P19" s="18">
        <f t="shared" si="9"/>
        <v>0</v>
      </c>
      <c r="Q19" s="105">
        <f t="shared" si="10"/>
        <v>0</v>
      </c>
      <c r="R19" s="18"/>
    </row>
    <row r="20" spans="1:18" ht="12.75">
      <c r="A20" s="19">
        <f t="shared" si="1"/>
        <v>13</v>
      </c>
      <c r="B20" s="18">
        <f t="shared" si="2"/>
        <v>13</v>
      </c>
      <c r="C20" s="3">
        <f t="shared" si="3"/>
        <v>-38</v>
      </c>
      <c r="D20" s="79">
        <f>Download!C20</f>
        <v>39269</v>
      </c>
      <c r="E20" s="80">
        <f>Download!I20</f>
        <v>29.54</v>
      </c>
      <c r="F20" s="14">
        <f ca="1">IF($E20&lt;&gt;"",AVERAGE(E20:OFFSET(E20,-MIN($I$1,COUNT(E$8:$E20)),0)),"")</f>
        <v>29.426153846153845</v>
      </c>
      <c r="G20" s="9">
        <f ca="1">IF($E20&lt;&gt;"",SUMPRODUCT(B$8:OFFSET($B$8,MIN($I$1,$A20)-1,0),OFFSET(E20,1-MIN($I$1,$A20),0):E20)/$J$2,"")</f>
        <v>4.016441441441442</v>
      </c>
      <c r="H20" s="9">
        <f ca="1">IF($E20&lt;&gt;"",SUMPRODUCT(B$8:OFFSET($B$8,MIN($I$2,$A20)-1,0),OFFSET(E20,1-MIN($I$2,$A20),0):E20)/$J$3,"")</f>
        <v>15.642982456140352</v>
      </c>
      <c r="I20" s="9">
        <f t="shared" si="4"/>
        <v>29.71520599767669</v>
      </c>
      <c r="J20" s="14">
        <f t="shared" si="5"/>
        <v>27.26952347083926</v>
      </c>
      <c r="K20" s="9">
        <f ca="1">IF($E20&lt;&gt;"",SUMPRODUCT(B$8:OFFSET($B$8,MIN($L$1,$A20)-1,0),OFFSET(J20,1-MIN($L$1,$A20),0):J20)/$M$2,"")</f>
        <v>21.249246765562557</v>
      </c>
      <c r="L20" s="34">
        <f t="shared" si="6"/>
        <v>29.843267476573814</v>
      </c>
      <c r="M20" s="14">
        <f t="shared" si="7"/>
        <v>29.254733659962568</v>
      </c>
      <c r="N20" s="9">
        <f t="shared" si="8"/>
        <v>29.56171521843865</v>
      </c>
      <c r="O20" s="35"/>
      <c r="P20" s="18">
        <f t="shared" si="9"/>
        <v>0</v>
      </c>
      <c r="Q20" s="105">
        <f t="shared" si="10"/>
        <v>0</v>
      </c>
      <c r="R20" s="18"/>
    </row>
    <row r="21" spans="1:18" ht="12.75">
      <c r="A21" s="19">
        <f t="shared" si="1"/>
        <v>14</v>
      </c>
      <c r="B21" s="18">
        <f t="shared" si="2"/>
        <v>14</v>
      </c>
      <c r="C21" s="3">
        <f t="shared" si="3"/>
        <v>-37</v>
      </c>
      <c r="D21" s="79">
        <f>Download!C21</f>
        <v>39272</v>
      </c>
      <c r="E21" s="80">
        <f>Download!I21</f>
        <v>29.44</v>
      </c>
      <c r="F21" s="14">
        <f ca="1">IF($E21&lt;&gt;"",AVERAGE(E21:OFFSET(E21,-MIN($I$1,COUNT(E$8:$E21)),0)),"")</f>
        <v>29.427142857142854</v>
      </c>
      <c r="G21" s="9">
        <f ca="1">IF($E21&lt;&gt;"",SUMPRODUCT(B$8:OFFSET($B$8,MIN($I$1,$A21)-1,0),OFFSET(E21,1-MIN($I$1,$A21),0):E21)/$J$2,"")</f>
        <v>4.6353003003003</v>
      </c>
      <c r="H21" s="9">
        <f ca="1">IF($E21&lt;&gt;"",SUMPRODUCT(B$8:OFFSET($B$8,MIN($I$2,$A21)-1,0),OFFSET(E21,1-MIN($I$2,$A21),0):E21)/$J$3,"")</f>
        <v>18.05327485380117</v>
      </c>
      <c r="I21" s="9">
        <f t="shared" si="4"/>
        <v>29.700329997802278</v>
      </c>
      <c r="J21" s="14">
        <f t="shared" si="5"/>
        <v>31.47124940730204</v>
      </c>
      <c r="K21" s="9">
        <f ca="1">IF($E21&lt;&gt;"",SUMPRODUCT(B$8:OFFSET($B$8,MIN($L$1,$A21)-1,0),OFFSET(J21,1-MIN($L$1,$A21),0):J21)/$M$2,"")</f>
        <v>24.95625279414753</v>
      </c>
      <c r="L21" s="34">
        <f t="shared" si="6"/>
        <v>29.832065602224546</v>
      </c>
      <c r="M21" s="14">
        <f t="shared" si="7"/>
        <v>29.2460492749413</v>
      </c>
      <c r="N21" s="9">
        <f t="shared" si="8"/>
        <v>29.548903090181952</v>
      </c>
      <c r="O21" s="35"/>
      <c r="P21" s="18">
        <f t="shared" si="9"/>
        <v>0</v>
      </c>
      <c r="Q21" s="105">
        <f t="shared" si="10"/>
        <v>0</v>
      </c>
      <c r="R21" s="18"/>
    </row>
    <row r="22" spans="1:18" ht="12.75">
      <c r="A22" s="19">
        <f t="shared" si="1"/>
        <v>15</v>
      </c>
      <c r="B22" s="18">
        <f t="shared" si="2"/>
        <v>15</v>
      </c>
      <c r="C22" s="3">
        <f t="shared" si="3"/>
        <v>-36</v>
      </c>
      <c r="D22" s="79">
        <f>Download!C22</f>
        <v>39273</v>
      </c>
      <c r="E22" s="80">
        <f>Download!I22</f>
        <v>28.91</v>
      </c>
      <c r="F22" s="14">
        <f ca="1">IF($E22&lt;&gt;"",AVERAGE(E22:OFFSET(E22,-MIN($I$1,COUNT(E$8:$E22)),0)),"")</f>
        <v>29.392666666666667</v>
      </c>
      <c r="G22" s="9">
        <f ca="1">IF($E22&lt;&gt;"",SUMPRODUCT(B$8:OFFSET($B$8,MIN($I$1,$A22)-1,0),OFFSET(E22,1-MIN($I$1,$A22),0):E22)/$J$2,"")</f>
        <v>5.286426426426427</v>
      </c>
      <c r="H22" s="9">
        <f ca="1">IF($E22&lt;&gt;"",SUMPRODUCT(B$8:OFFSET($B$8,MIN($I$2,$A22)-1,0),OFFSET(E22,1-MIN($I$2,$A22),0):E22)/$J$3,"")</f>
        <v>20.58923976608187</v>
      </c>
      <c r="I22" s="9">
        <f t="shared" si="4"/>
        <v>29.65760945738053</v>
      </c>
      <c r="J22" s="14">
        <f t="shared" si="5"/>
        <v>35.89205310573732</v>
      </c>
      <c r="K22" s="9">
        <f ca="1">IF($E22&lt;&gt;"",SUMPRODUCT(B$8:OFFSET($B$8,MIN($L$1,$A22)-1,0),OFFSET(J22,1-MIN($L$1,$A22),0):J22)/$M$2,"")</f>
        <v>28.94038158459211</v>
      </c>
      <c r="L22" s="34">
        <f t="shared" si="6"/>
        <v>29.806452668829422</v>
      </c>
      <c r="M22" s="14">
        <f t="shared" si="7"/>
        <v>29.129731485201006</v>
      </c>
      <c r="N22" s="9">
        <f t="shared" si="8"/>
        <v>29.48165013332069</v>
      </c>
      <c r="O22" s="35"/>
      <c r="P22" s="18">
        <f t="shared" si="9"/>
        <v>0</v>
      </c>
      <c r="Q22" s="105">
        <f t="shared" si="10"/>
        <v>0</v>
      </c>
      <c r="R22" s="18"/>
    </row>
    <row r="23" spans="1:18" ht="12.75">
      <c r="A23" s="19">
        <f t="shared" si="1"/>
        <v>16</v>
      </c>
      <c r="B23" s="18">
        <f t="shared" si="2"/>
        <v>16</v>
      </c>
      <c r="C23" s="3">
        <f t="shared" si="3"/>
        <v>-35</v>
      </c>
      <c r="D23" s="79">
        <f>Download!C23</f>
        <v>39274</v>
      </c>
      <c r="E23" s="80">
        <f>Download!I23</f>
        <v>29.07</v>
      </c>
      <c r="F23" s="14">
        <f ca="1">IF($E23&lt;&gt;"",AVERAGE(E23:OFFSET(E23,-MIN($I$1,COUNT(E$8:$E23)),0)),"")</f>
        <v>29.3725</v>
      </c>
      <c r="G23" s="9">
        <f ca="1">IF($E23&lt;&gt;"",SUMPRODUCT(B$8:OFFSET($B$8,MIN($I$1,$A23)-1,0),OFFSET(E23,1-MIN($I$1,$A23),0):E23)/$J$2,"")</f>
        <v>5.984804804804805</v>
      </c>
      <c r="H23" s="9">
        <f ca="1">IF($E23&lt;&gt;"",SUMPRODUCT(B$8:OFFSET($B$8,MIN($I$2,$A23)-1,0),OFFSET(E23,1-MIN($I$2,$A23),0):E23)/$J$3,"")</f>
        <v>23.309239766081873</v>
      </c>
      <c r="I23" s="9">
        <f t="shared" si="4"/>
        <v>29.62584678400861</v>
      </c>
      <c r="J23" s="14">
        <f t="shared" si="5"/>
        <v>40.633674727358944</v>
      </c>
      <c r="K23" s="9">
        <f ca="1">IF($E23&lt;&gt;"",SUMPRODUCT(B$8:OFFSET($B$8,MIN($L$1,$A23)-1,0),OFFSET(J23,1-MIN($L$1,$A23),0):J23)/$M$2,"")</f>
        <v>33.209701280227605</v>
      </c>
      <c r="L23" s="34">
        <f t="shared" si="6"/>
        <v>29.785995650250825</v>
      </c>
      <c r="M23" s="14">
        <f t="shared" si="7"/>
        <v>29.06326205300148</v>
      </c>
      <c r="N23" s="9">
        <f t="shared" si="8"/>
        <v>29.438318540339566</v>
      </c>
      <c r="O23" s="35"/>
      <c r="P23" s="18">
        <f t="shared" si="9"/>
        <v>0</v>
      </c>
      <c r="Q23" s="105">
        <f t="shared" si="10"/>
        <v>0</v>
      </c>
      <c r="R23" s="18"/>
    </row>
    <row r="24" spans="1:18" ht="12.75">
      <c r="A24" s="19">
        <f t="shared" si="1"/>
        <v>17</v>
      </c>
      <c r="B24" s="18">
        <f t="shared" si="2"/>
        <v>17</v>
      </c>
      <c r="C24" s="3">
        <f t="shared" si="3"/>
        <v>-34</v>
      </c>
      <c r="D24" s="79">
        <f>Download!C24</f>
        <v>39275</v>
      </c>
      <c r="E24" s="80">
        <f>Download!I24</f>
        <v>29.64</v>
      </c>
      <c r="F24" s="14">
        <f ca="1">IF($E24&lt;&gt;"",AVERAGE(E24:OFFSET(E24,-MIN($I$1,COUNT(E$8:$E24)),0)),"")</f>
        <v>29.388235294117646</v>
      </c>
      <c r="G24" s="9">
        <f ca="1">IF($E24&lt;&gt;"",SUMPRODUCT(B$8:OFFSET($B$8,MIN($I$1,$A24)-1,0),OFFSET(E24,1-MIN($I$1,$A24),0):E24)/$J$2,"")</f>
        <v>6.741381381381382</v>
      </c>
      <c r="H24" s="9">
        <f ca="1">IF($E24&lt;&gt;"",SUMPRODUCT(B$8:OFFSET($B$8,MIN($I$2,$A24)-1,0),OFFSET(E24,1-MIN($I$2,$A24),0):E24)/$J$3,"")</f>
        <v>26.25590643274854</v>
      </c>
      <c r="I24" s="9">
        <f t="shared" si="4"/>
        <v>29.626611822710846</v>
      </c>
      <c r="J24" s="14">
        <f t="shared" si="5"/>
        <v>45.7704314841157</v>
      </c>
      <c r="K24" s="9">
        <f ca="1">IF($E24&lt;&gt;"",SUMPRODUCT(B$8:OFFSET($B$8,MIN($L$1,$A24)-1,0),OFFSET(J24,1-MIN($L$1,$A24),0):J24)/$M$2,"")</f>
        <v>37.793649438912595</v>
      </c>
      <c r="L24" s="34">
        <f t="shared" si="6"/>
        <v>29.78194021552164</v>
      </c>
      <c r="M24" s="14">
        <f t="shared" si="7"/>
        <v>29.125420857595053</v>
      </c>
      <c r="N24" s="9">
        <f t="shared" si="8"/>
        <v>29.459548167672246</v>
      </c>
      <c r="O24" s="35"/>
      <c r="P24" s="18">
        <f t="shared" si="9"/>
        <v>0</v>
      </c>
      <c r="Q24" s="105">
        <f t="shared" si="10"/>
        <v>0</v>
      </c>
      <c r="R24" s="18"/>
    </row>
    <row r="25" spans="1:18" ht="12.75">
      <c r="A25" s="19">
        <f t="shared" si="1"/>
        <v>18</v>
      </c>
      <c r="B25" s="18">
        <f t="shared" si="2"/>
        <v>18</v>
      </c>
      <c r="C25" s="3">
        <f t="shared" si="3"/>
        <v>-33</v>
      </c>
      <c r="D25" s="79">
        <f>Download!C25</f>
        <v>39276</v>
      </c>
      <c r="E25" s="80">
        <f>Download!I25</f>
        <v>29.4</v>
      </c>
      <c r="F25" s="14">
        <f ca="1">IF($E25&lt;&gt;"",AVERAGE(E25:OFFSET(E25,-MIN($I$1,COUNT(E$8:$E25)),0)),"")</f>
        <v>29.38888888888889</v>
      </c>
      <c r="G25" s="9">
        <f ca="1">IF($E25&lt;&gt;"",SUMPRODUCT(B$8:OFFSET($B$8,MIN($I$1,$A25)-1,0),OFFSET(E25,1-MIN($I$1,$A25),0):E25)/$J$2,"")</f>
        <v>7.535975975975976</v>
      </c>
      <c r="H25" s="9">
        <f ca="1">IF($E25&lt;&gt;"",SUMPRODUCT(B$8:OFFSET($B$8,MIN($I$2,$A25)-1,0),OFFSET(E25,1-MIN($I$2,$A25),0):E25)/$J$3,"")</f>
        <v>29.3506432748538</v>
      </c>
      <c r="I25" s="9">
        <f t="shared" si="4"/>
        <v>29.614362534996744</v>
      </c>
      <c r="J25" s="14">
        <f t="shared" si="5"/>
        <v>51.16531057373163</v>
      </c>
      <c r="K25" s="9">
        <f ca="1">IF($E25&lt;&gt;"",SUMPRODUCT(B$8:OFFSET($B$8,MIN($L$1,$A25)-1,0),OFFSET(J25,1-MIN($L$1,$A25),0):J25)/$M$2,"")</f>
        <v>42.679376255955205</v>
      </c>
      <c r="L25" s="34">
        <f t="shared" si="6"/>
        <v>29.771330765090486</v>
      </c>
      <c r="M25" s="14">
        <f t="shared" si="7"/>
        <v>29.13111474849518</v>
      </c>
      <c r="N25" s="9">
        <f t="shared" si="8"/>
        <v>29.45327993949622</v>
      </c>
      <c r="O25" s="35"/>
      <c r="P25" s="18">
        <f t="shared" si="9"/>
        <v>0</v>
      </c>
      <c r="Q25" s="105">
        <f t="shared" si="10"/>
        <v>0</v>
      </c>
      <c r="R25" s="18"/>
    </row>
    <row r="26" spans="1:18" ht="12.75">
      <c r="A26" s="19">
        <f t="shared" si="1"/>
        <v>19</v>
      </c>
      <c r="B26" s="18">
        <f t="shared" si="2"/>
        <v>19</v>
      </c>
      <c r="C26" s="3">
        <f t="shared" si="3"/>
        <v>-32</v>
      </c>
      <c r="D26" s="79">
        <f>Download!C26</f>
        <v>39279</v>
      </c>
      <c r="E26" s="80">
        <f>Download!I26</f>
        <v>29.6</v>
      </c>
      <c r="F26" s="14">
        <f ca="1">IF($E26&lt;&gt;"",AVERAGE(E26:OFFSET(E26,-MIN($I$1,COUNT(E$8:$E26)),0)),"")</f>
        <v>29.400000000000002</v>
      </c>
      <c r="G26" s="9">
        <f ca="1">IF($E26&lt;&gt;"",SUMPRODUCT(B$8:OFFSET($B$8,MIN($I$1,$A26)-1,0),OFFSET(E26,1-MIN($I$1,$A26),0):E26)/$J$2,"")</f>
        <v>8.38042042042042</v>
      </c>
      <c r="H26" s="9">
        <f ca="1">IF($E26&lt;&gt;"",SUMPRODUCT(B$8:OFFSET($B$8,MIN($I$2,$A26)-1,0),OFFSET(E26,1-MIN($I$2,$A26),0):E26)/$J$3,"")</f>
        <v>29.372865497076024</v>
      </c>
      <c r="I26" s="9">
        <f t="shared" si="4"/>
        <v>29.61358618175368</v>
      </c>
      <c r="J26" s="14">
        <f t="shared" si="5"/>
        <v>50.36531057373163</v>
      </c>
      <c r="K26" s="9">
        <f ca="1">IF($E26&lt;&gt;"",SUMPRODUCT(B$8:OFFSET($B$8,MIN($L$1,$A26)-1,0),OFFSET(J26,1-MIN($L$1,$A26),0):J26)/$M$2,"")</f>
        <v>46.0122153356364</v>
      </c>
      <c r="L26" s="34">
        <f t="shared" si="6"/>
        <v>29.766571577171305</v>
      </c>
      <c r="M26" s="14">
        <f t="shared" si="7"/>
        <v>29.17900010566671</v>
      </c>
      <c r="N26" s="9">
        <f t="shared" si="8"/>
        <v>29.468724156391353</v>
      </c>
      <c r="O26" s="35"/>
      <c r="P26" s="18">
        <f t="shared" si="9"/>
        <v>0</v>
      </c>
      <c r="Q26" s="105">
        <f t="shared" si="10"/>
        <v>0</v>
      </c>
      <c r="R26" s="18"/>
    </row>
    <row r="27" spans="1:18" ht="12.75">
      <c r="A27" s="19">
        <f t="shared" si="1"/>
        <v>20</v>
      </c>
      <c r="B27" s="18">
        <f t="shared" si="2"/>
        <v>20</v>
      </c>
      <c r="C27" s="3">
        <f t="shared" si="3"/>
        <v>-31</v>
      </c>
      <c r="D27" s="79">
        <f>Download!C27</f>
        <v>39280</v>
      </c>
      <c r="E27" s="80">
        <f>Download!I27</f>
        <v>30.34</v>
      </c>
      <c r="F27" s="14">
        <f ca="1">IF($E27&lt;&gt;"",AVERAGE(E27:OFFSET(E27,-MIN($I$1,COUNT(E$8:$E27)),0)),"")</f>
        <v>29.447000000000003</v>
      </c>
      <c r="G27" s="9">
        <f ca="1">IF($E27&lt;&gt;"",SUMPRODUCT(B$8:OFFSET($B$8,MIN($I$1,$A27)-1,0),OFFSET(E27,1-MIN($I$1,$A27),0):E27)/$J$2,"")</f>
        <v>9.29153153153153</v>
      </c>
      <c r="H27" s="9">
        <f ca="1">IF($E27&lt;&gt;"",SUMPRODUCT(B$8:OFFSET($B$8,MIN($I$2,$A27)-1,0),OFFSET(E27,1-MIN($I$2,$A27),0):E27)/$J$3,"")</f>
        <v>29.475497076023387</v>
      </c>
      <c r="I27" s="9">
        <f t="shared" si="4"/>
        <v>29.652851793550777</v>
      </c>
      <c r="J27" s="14">
        <f t="shared" si="5"/>
        <v>49.65946262051524</v>
      </c>
      <c r="K27" s="9">
        <f ca="1">IF($E27&lt;&gt;"",SUMPRODUCT(B$8:OFFSET($B$8,MIN($L$1,$A27)-1,0),OFFSET(J27,1-MIN($L$1,$A27),0):J27)/$M$2,"")</f>
        <v>48.04358418568945</v>
      </c>
      <c r="L27" s="34">
        <f t="shared" si="6"/>
        <v>29.7825001444721</v>
      </c>
      <c r="M27" s="14">
        <f t="shared" si="7"/>
        <v>29.37560862215944</v>
      </c>
      <c r="N27" s="9">
        <f t="shared" si="8"/>
        <v>29.560437403087</v>
      </c>
      <c r="O27" s="35"/>
      <c r="P27" s="18">
        <f t="shared" si="9"/>
        <v>0</v>
      </c>
      <c r="Q27" s="105">
        <f t="shared" si="10"/>
        <v>0</v>
      </c>
      <c r="R27" s="18"/>
    </row>
    <row r="28" spans="1:18" ht="12.75">
      <c r="A28" s="19">
        <f t="shared" si="1"/>
        <v>21</v>
      </c>
      <c r="B28" s="18">
        <f t="shared" si="2"/>
        <v>21</v>
      </c>
      <c r="C28" s="3">
        <f t="shared" si="3"/>
        <v>-30</v>
      </c>
      <c r="D28" s="79">
        <f>Download!C28</f>
        <v>39281</v>
      </c>
      <c r="E28" s="80">
        <f>Download!I28</f>
        <v>30.48</v>
      </c>
      <c r="F28" s="14">
        <f ca="1">IF($E28&lt;&gt;"",AVERAGE(E28:OFFSET(E28,-MIN($I$1,COUNT(E$8:$E28)),0)),"")</f>
        <v>29.49619047619048</v>
      </c>
      <c r="G28" s="9">
        <f ca="1">IF($E28&lt;&gt;"",SUMPRODUCT(B$8:OFFSET($B$8,MIN($I$1,$A28)-1,0),OFFSET(E28,1-MIN($I$1,$A28),0):E28)/$J$2,"")</f>
        <v>10.252612612612612</v>
      </c>
      <c r="H28" s="9">
        <f ca="1">IF($E28&lt;&gt;"",SUMPRODUCT(B$8:OFFSET($B$8,MIN($I$2,$A28)-1,0),OFFSET(E28,1-MIN($I$2,$A28),0):E28)/$J$3,"")</f>
        <v>29.588421052631578</v>
      </c>
      <c r="I28" s="9">
        <f t="shared" si="4"/>
        <v>29.697562507412897</v>
      </c>
      <c r="J28" s="14">
        <f t="shared" si="5"/>
        <v>48.92422949265054</v>
      </c>
      <c r="K28" s="9">
        <f ca="1">IF($E28&lt;&gt;"",SUMPRODUCT(B$8:OFFSET($B$8,MIN($L$1,$A28)-1,0),OFFSET(J28,1-MIN($L$1,$A28),0):J28)/$M$2,"")</f>
        <v>48.99878103667577</v>
      </c>
      <c r="L28" s="34">
        <f t="shared" si="6"/>
        <v>29.801875140458986</v>
      </c>
      <c r="M28" s="14">
        <f t="shared" si="7"/>
        <v>29.576575382934053</v>
      </c>
      <c r="N28" s="9">
        <f t="shared" si="8"/>
        <v>29.657233465919948</v>
      </c>
      <c r="O28" s="35"/>
      <c r="P28" s="18">
        <f t="shared" si="9"/>
        <v>0</v>
      </c>
      <c r="Q28" s="105">
        <f t="shared" si="10"/>
        <v>0</v>
      </c>
      <c r="R28" s="18"/>
    </row>
    <row r="29" spans="1:18" ht="12.75">
      <c r="A29" s="19">
        <f t="shared" si="1"/>
        <v>22</v>
      </c>
      <c r="B29" s="18">
        <f t="shared" si="2"/>
        <v>22</v>
      </c>
      <c r="C29" s="3">
        <f t="shared" si="3"/>
        <v>-29</v>
      </c>
      <c r="D29" s="79">
        <f>Download!C29</f>
        <v>39282</v>
      </c>
      <c r="E29" s="80">
        <f>Download!I29</f>
        <v>31.06</v>
      </c>
      <c r="F29" s="14">
        <f ca="1">IF($E29&lt;&gt;"",AVERAGE(E29:OFFSET(E29,-MIN($I$1,COUNT(E$8:$E29)),0)),"")</f>
        <v>29.567272727272726</v>
      </c>
      <c r="G29" s="9">
        <f ca="1">IF($E29&lt;&gt;"",SUMPRODUCT(B$8:OFFSET($B$8,MIN($I$1,$A29)-1,0),OFFSET(E29,1-MIN($I$1,$A29),0):E29)/$J$2,"")</f>
        <v>11.278618618618617</v>
      </c>
      <c r="H29" s="9">
        <f ca="1">IF($E29&lt;&gt;"",SUMPRODUCT(B$8:OFFSET($B$8,MIN($I$2,$A29)-1,0),OFFSET(E29,1-MIN($I$2,$A29),0):E29)/$J$3,"")</f>
        <v>29.75836257309942</v>
      </c>
      <c r="I29" s="9">
        <f t="shared" si="4"/>
        <v>29.77120777728247</v>
      </c>
      <c r="J29" s="14">
        <f t="shared" si="5"/>
        <v>48.23810652758022</v>
      </c>
      <c r="K29" s="9">
        <f ca="1">IF($E29&lt;&gt;"",SUMPRODUCT(B$8:OFFSET($B$8,MIN($L$1,$A29)-1,0),OFFSET(J29,1-MIN($L$1,$A29),0):J29)/$M$2,"")</f>
        <v>49.137362926836616</v>
      </c>
      <c r="L29" s="34">
        <f t="shared" si="6"/>
        <v>29.836823053224016</v>
      </c>
      <c r="M29" s="14">
        <f t="shared" si="7"/>
        <v>29.872263748693882</v>
      </c>
      <c r="N29" s="9">
        <f t="shared" si="8"/>
        <v>29.80489310108627</v>
      </c>
      <c r="O29" s="35"/>
      <c r="P29" s="18">
        <f t="shared" si="9"/>
        <v>0</v>
      </c>
      <c r="Q29" s="105">
        <f t="shared" si="10"/>
        <v>31.06</v>
      </c>
      <c r="R29" s="18"/>
    </row>
    <row r="30" spans="1:18" ht="12.75">
      <c r="A30" s="19">
        <f t="shared" si="1"/>
        <v>23</v>
      </c>
      <c r="B30" s="18">
        <f t="shared" si="2"/>
        <v>23</v>
      </c>
      <c r="C30" s="3">
        <f t="shared" si="3"/>
        <v>-28</v>
      </c>
      <c r="D30" s="79">
        <f>Download!C30</f>
        <v>39283</v>
      </c>
      <c r="E30" s="80">
        <f>Download!I30</f>
        <v>30.72</v>
      </c>
      <c r="F30" s="14">
        <f ca="1">IF($E30&lt;&gt;"",AVERAGE(E30:OFFSET(E30,-MIN($I$1,COUNT(E$8:$E30)),0)),"")</f>
        <v>29.617391304347827</v>
      </c>
      <c r="G30" s="9">
        <f ca="1">IF($E30&lt;&gt;"",SUMPRODUCT(B$8:OFFSET($B$8,MIN($I$1,$A30)-1,0),OFFSET(E30,1-MIN($I$1,$A30),0):E30)/$J$2,"")</f>
        <v>12.339519519519518</v>
      </c>
      <c r="H30" s="9">
        <f ca="1">IF($E30&lt;&gt;"",SUMPRODUCT(B$8:OFFSET($B$8,MIN($I$2,$A30)-1,0),OFFSET(E30,1-MIN($I$2,$A30),0):E30)/$J$3,"")</f>
        <v>29.880877192982457</v>
      </c>
      <c r="I30" s="9">
        <f t="shared" si="4"/>
        <v>29.82249384337531</v>
      </c>
      <c r="J30" s="14">
        <f t="shared" si="5"/>
        <v>47.42223486644539</v>
      </c>
      <c r="K30" s="9">
        <f ca="1">IF($E30&lt;&gt;"",SUMPRODUCT(B$8:OFFSET($B$8,MIN($L$1,$A30)-1,0),OFFSET(J30,1-MIN($L$1,$A30),0):J30)/$M$2,"")</f>
        <v>48.68072282809125</v>
      </c>
      <c r="L30" s="34">
        <f t="shared" si="6"/>
        <v>29.861355746190018</v>
      </c>
      <c r="M30" s="14">
        <f t="shared" si="7"/>
        <v>30.058672742480958</v>
      </c>
      <c r="N30" s="9">
        <f t="shared" si="8"/>
        <v>29.901220143077193</v>
      </c>
      <c r="O30" s="35"/>
      <c r="P30" s="18">
        <f t="shared" si="9"/>
        <v>0</v>
      </c>
      <c r="Q30" s="105">
        <f t="shared" si="10"/>
        <v>30.72</v>
      </c>
      <c r="R30" s="18"/>
    </row>
    <row r="31" spans="1:18" ht="12.75">
      <c r="A31" s="19">
        <f t="shared" si="1"/>
        <v>24</v>
      </c>
      <c r="B31" s="18">
        <f t="shared" si="2"/>
        <v>24</v>
      </c>
      <c r="C31" s="3">
        <f t="shared" si="3"/>
        <v>-27</v>
      </c>
      <c r="D31" s="79">
        <f>Download!C31</f>
        <v>39286</v>
      </c>
      <c r="E31" s="80">
        <f>Download!I31</f>
        <v>30.75</v>
      </c>
      <c r="F31" s="14">
        <f ca="1">IF($E31&lt;&gt;"",AVERAGE(E31:OFFSET(E31,-MIN($I$1,COUNT(E$8:$E31)),0)),"")</f>
        <v>29.664583333333336</v>
      </c>
      <c r="G31" s="9">
        <f ca="1">IF($E31&lt;&gt;"",SUMPRODUCT(B$8:OFFSET($B$8,MIN($I$1,$A31)-1,0),OFFSET(E31,1-MIN($I$1,$A31),0):E31)/$J$2,"")</f>
        <v>13.447627627627627</v>
      </c>
      <c r="H31" s="9">
        <f ca="1">IF($E31&lt;&gt;"",SUMPRODUCT(B$8:OFFSET($B$8,MIN($I$2,$A31)-1,0),OFFSET(E31,1-MIN($I$2,$A31),0):E31)/$J$3,"")</f>
        <v>29.996900584795323</v>
      </c>
      <c r="I31" s="9">
        <f t="shared" si="4"/>
        <v>29.872629311300965</v>
      </c>
      <c r="J31" s="14">
        <f t="shared" si="5"/>
        <v>46.54617354196302</v>
      </c>
      <c r="K31" s="9">
        <f ca="1">IF($E31&lt;&gt;"",SUMPRODUCT(B$8:OFFSET($B$8,MIN($L$1,$A31)-1,0),OFFSET(J31,1-MIN($L$1,$A31),0):J31)/$M$2,"")</f>
        <v>47.89512218985903</v>
      </c>
      <c r="L31" s="34">
        <f t="shared" si="6"/>
        <v>29.886040308795852</v>
      </c>
      <c r="M31" s="14">
        <f t="shared" si="7"/>
        <v>30.22643755092107</v>
      </c>
      <c r="N31" s="9">
        <f t="shared" si="8"/>
        <v>29.990565391174332</v>
      </c>
      <c r="O31" s="35"/>
      <c r="P31" s="18">
        <f t="shared" si="9"/>
        <v>0</v>
      </c>
      <c r="Q31" s="105">
        <f t="shared" si="10"/>
        <v>0</v>
      </c>
      <c r="R31" s="18"/>
    </row>
    <row r="32" spans="1:18" ht="12.75">
      <c r="A32" s="19">
        <f t="shared" si="1"/>
        <v>25</v>
      </c>
      <c r="B32" s="18">
        <f t="shared" si="2"/>
        <v>25</v>
      </c>
      <c r="C32" s="3">
        <f t="shared" si="3"/>
        <v>-26</v>
      </c>
      <c r="D32" s="79">
        <f>Download!C32</f>
        <v>39287</v>
      </c>
      <c r="E32" s="80">
        <f>Download!I32</f>
        <v>30.36</v>
      </c>
      <c r="F32" s="14">
        <f ca="1">IF($E32&lt;&gt;"",AVERAGE(E32:OFFSET(E32,-MIN($I$1,COUNT(E$8:$E32)),0)),"")</f>
        <v>29.692400000000003</v>
      </c>
      <c r="G32" s="9">
        <f ca="1">IF($E32&lt;&gt;"",SUMPRODUCT(B$8:OFFSET($B$8,MIN($I$1,$A32)-1,0),OFFSET(E32,1-MIN($I$1,$A32),0):E32)/$J$2,"")</f>
        <v>14.587267267267265</v>
      </c>
      <c r="H32" s="9">
        <f ca="1">IF($E32&lt;&gt;"",SUMPRODUCT(B$8:OFFSET($B$8,MIN($I$2,$A32)-1,0),OFFSET(E32,1-MIN($I$2,$A32),0):E32)/$J$3,"")</f>
        <v>30.06222222222223</v>
      </c>
      <c r="I32" s="9">
        <f t="shared" si="4"/>
        <v>29.898973672852264</v>
      </c>
      <c r="J32" s="14">
        <f t="shared" si="5"/>
        <v>45.53717717717719</v>
      </c>
      <c r="K32" s="9">
        <f ca="1">IF($E32&lt;&gt;"",SUMPRODUCT(B$8:OFFSET($B$8,MIN($L$1,$A32)-1,0),OFFSET(J32,1-MIN($L$1,$A32),0):J32)/$M$2,"")</f>
        <v>47.041195782248415</v>
      </c>
      <c r="L32" s="34">
        <f t="shared" si="6"/>
        <v>29.899205855773744</v>
      </c>
      <c r="M32" s="14">
        <f t="shared" si="7"/>
        <v>30.290412388500272</v>
      </c>
      <c r="N32" s="9">
        <f t="shared" si="8"/>
        <v>30.02945324473493</v>
      </c>
      <c r="O32" s="35"/>
      <c r="P32" s="18">
        <f t="shared" si="9"/>
        <v>0</v>
      </c>
      <c r="Q32" s="105">
        <f t="shared" si="10"/>
        <v>0</v>
      </c>
      <c r="R32" s="18"/>
    </row>
    <row r="33" spans="1:18" ht="12.75">
      <c r="A33" s="19">
        <f t="shared" si="1"/>
        <v>26</v>
      </c>
      <c r="B33" s="18">
        <f t="shared" si="2"/>
        <v>26</v>
      </c>
      <c r="C33" s="3">
        <f t="shared" si="3"/>
        <v>-25</v>
      </c>
      <c r="D33" s="79">
        <f>Download!C33</f>
        <v>39288</v>
      </c>
      <c r="E33" s="80">
        <f>Download!I33</f>
        <v>30.27</v>
      </c>
      <c r="F33" s="14">
        <f ca="1">IF($E33&lt;&gt;"",AVERAGE(E33:OFFSET(E33,-MIN($I$1,COUNT(E$8:$E33)),0)),"")</f>
        <v>29.714615384615385</v>
      </c>
      <c r="G33" s="9">
        <f ca="1">IF($E33&lt;&gt;"",SUMPRODUCT(B$8:OFFSET($B$8,MIN($I$1,$A33)-1,0),OFFSET(E33,1-MIN($I$1,$A33),0):E33)/$J$2,"")</f>
        <v>15.768978978978978</v>
      </c>
      <c r="H33" s="9">
        <f ca="1">IF($E33&lt;&gt;"",SUMPRODUCT(B$8:OFFSET($B$8,MIN($I$2,$A33)-1,0),OFFSET(E33,1-MIN($I$2,$A33),0):E33)/$J$3,"")</f>
        <v>30.11269005847953</v>
      </c>
      <c r="I33" s="9">
        <f t="shared" si="4"/>
        <v>29.919029149995385</v>
      </c>
      <c r="J33" s="14">
        <f t="shared" si="5"/>
        <v>44.45640113798008</v>
      </c>
      <c r="K33" s="9">
        <f ca="1">IF($E33&lt;&gt;"",SUMPRODUCT(B$8:OFFSET($B$8,MIN($L$1,$A33)-1,0),OFFSET(J33,1-MIN($L$1,$A33),0):J33)/$M$2,"")</f>
        <v>46.108387334703124</v>
      </c>
      <c r="L33" s="34">
        <f t="shared" si="6"/>
        <v>29.90950569311336</v>
      </c>
      <c r="M33" s="14">
        <f t="shared" si="7"/>
        <v>30.326263567455634</v>
      </c>
      <c r="N33" s="9">
        <f t="shared" si="8"/>
        <v>30.054773955815467</v>
      </c>
      <c r="O33" s="35"/>
      <c r="P33" s="18">
        <f t="shared" si="9"/>
        <v>0</v>
      </c>
      <c r="Q33" s="105">
        <f t="shared" si="10"/>
        <v>0</v>
      </c>
      <c r="R33" s="18"/>
    </row>
    <row r="34" spans="1:18" ht="12.75">
      <c r="A34" s="19">
        <f t="shared" si="1"/>
        <v>27</v>
      </c>
      <c r="B34" s="18">
        <f t="shared" si="2"/>
        <v>27</v>
      </c>
      <c r="C34" s="3">
        <f t="shared" si="3"/>
        <v>-24</v>
      </c>
      <c r="D34" s="79">
        <f>Download!C34</f>
        <v>39289</v>
      </c>
      <c r="E34" s="80">
        <f>Download!I34</f>
        <v>29.55</v>
      </c>
      <c r="F34" s="14">
        <f ca="1">IF($E34&lt;&gt;"",AVERAGE(E34:OFFSET(E34,-MIN($I$1,COUNT(E$8:$E34)),0)),"")</f>
        <v>29.708518518518517</v>
      </c>
      <c r="G34" s="9">
        <f ca="1">IF($E34&lt;&gt;"",SUMPRODUCT(B$8:OFFSET($B$8,MIN($I$1,$A34)-1,0),OFFSET(E34,1-MIN($I$1,$A34),0):E34)/$J$2,"")</f>
        <v>16.966951951951952</v>
      </c>
      <c r="H34" s="9">
        <f ca="1">IF($E34&lt;&gt;"",SUMPRODUCT(B$8:OFFSET($B$8,MIN($I$2,$A34)-1,0),OFFSET(E34,1-MIN($I$2,$A34),0):E34)/$J$3,"")</f>
        <v>30.082280701754385</v>
      </c>
      <c r="I34" s="9">
        <f t="shared" si="4"/>
        <v>29.899081628374013</v>
      </c>
      <c r="J34" s="14">
        <f t="shared" si="5"/>
        <v>43.197609451556815</v>
      </c>
      <c r="K34" s="9">
        <f ca="1">IF($E34&lt;&gt;"",SUMPRODUCT(B$8:OFFSET($B$8,MIN($L$1,$A34)-1,0),OFFSET(J34,1-MIN($L$1,$A34),0):J34)/$M$2,"")</f>
        <v>45.063688952110006</v>
      </c>
      <c r="L34" s="34">
        <f t="shared" si="6"/>
        <v>29.89951942386021</v>
      </c>
      <c r="M34" s="14">
        <f t="shared" si="7"/>
        <v>30.206756308861927</v>
      </c>
      <c r="N34" s="9">
        <f t="shared" si="8"/>
        <v>30.001639855203315</v>
      </c>
      <c r="O34" s="35"/>
      <c r="P34" s="18">
        <f t="shared" si="9"/>
        <v>0</v>
      </c>
      <c r="Q34" s="105">
        <f t="shared" si="10"/>
        <v>0</v>
      </c>
      <c r="R34" s="18"/>
    </row>
    <row r="35" spans="1:18" ht="12.75">
      <c r="A35" s="19">
        <f t="shared" si="1"/>
        <v>28</v>
      </c>
      <c r="B35" s="18">
        <f t="shared" si="2"/>
        <v>28</v>
      </c>
      <c r="C35" s="3">
        <f t="shared" si="3"/>
        <v>-23</v>
      </c>
      <c r="D35" s="79">
        <f>Download!C35</f>
        <v>39290</v>
      </c>
      <c r="E35" s="80">
        <f>Download!I35</f>
        <v>28.97</v>
      </c>
      <c r="F35" s="14">
        <f ca="1">IF($E35&lt;&gt;"",AVERAGE(E35:OFFSET(E35,-MIN($I$1,COUNT(E$8:$E35)),0)),"")</f>
        <v>29.682142857142857</v>
      </c>
      <c r="G35" s="9">
        <f ca="1">IF($E35&lt;&gt;"",SUMPRODUCT(B$8:OFFSET($B$8,MIN($I$1,$A35)-1,0),OFFSET(E35,1-MIN($I$1,$A35),0):E35)/$J$2,"")</f>
        <v>18.18490990990991</v>
      </c>
      <c r="H35" s="9">
        <f ca="1">IF($E35&lt;&gt;"",SUMPRODUCT(B$8:OFFSET($B$8,MIN($I$2,$A35)-1,0),OFFSET(E35,1-MIN($I$2,$A35),0):E35)/$J$3,"")</f>
        <v>29.987894736842108</v>
      </c>
      <c r="I35" s="9">
        <f t="shared" si="4"/>
        <v>29.848860999813255</v>
      </c>
      <c r="J35" s="14">
        <f t="shared" si="5"/>
        <v>41.79087956377431</v>
      </c>
      <c r="K35" s="9">
        <f ca="1">IF($E35&lt;&gt;"",SUMPRODUCT(B$8:OFFSET($B$8,MIN($L$1,$A35)-1,0),OFFSET(J35,1-MIN($L$1,$A35),0):J35)/$M$2,"")</f>
        <v>43.8897639368692</v>
      </c>
      <c r="L35" s="34">
        <f t="shared" si="6"/>
        <v>29.873699439864097</v>
      </c>
      <c r="M35" s="14">
        <f t="shared" si="7"/>
        <v>29.981416559077132</v>
      </c>
      <c r="N35" s="9">
        <f t="shared" si="8"/>
        <v>29.893046186234546</v>
      </c>
      <c r="O35" s="35"/>
      <c r="P35" s="18">
        <f t="shared" si="9"/>
        <v>28.97</v>
      </c>
      <c r="Q35" s="105">
        <f t="shared" si="10"/>
        <v>0</v>
      </c>
      <c r="R35" s="18"/>
    </row>
    <row r="36" spans="1:18" ht="12.75">
      <c r="A36" s="19">
        <f t="shared" si="1"/>
        <v>29</v>
      </c>
      <c r="B36" s="18">
        <f t="shared" si="2"/>
        <v>29</v>
      </c>
      <c r="C36" s="3">
        <f t="shared" si="3"/>
        <v>-22</v>
      </c>
      <c r="D36" s="79">
        <f>Download!C36</f>
        <v>39293</v>
      </c>
      <c r="E36" s="80">
        <f>Download!I36</f>
        <v>28.98</v>
      </c>
      <c r="F36" s="14">
        <f ca="1">IF($E36&lt;&gt;"",AVERAGE(E36:OFFSET(E36,-MIN($I$1,COUNT(E$8:$E36)),0)),"")</f>
        <v>29.65793103448276</v>
      </c>
      <c r="G36" s="9">
        <f ca="1">IF($E36&lt;&gt;"",SUMPRODUCT(B$8:OFFSET($B$8,MIN($I$1,$A36)-1,0),OFFSET(E36,1-MIN($I$1,$A36),0):E36)/$J$2,"")</f>
        <v>19.4468018018018</v>
      </c>
      <c r="H36" s="9">
        <f ca="1">IF($E36&lt;&gt;"",SUMPRODUCT(B$8:OFFSET($B$8,MIN($I$2,$A36)-1,0),OFFSET(E36,1-MIN($I$2,$A36),0):E36)/$J$3,"")</f>
        <v>29.8966081871345</v>
      </c>
      <c r="I36" s="9">
        <f t="shared" si="4"/>
        <v>29.80189554036389</v>
      </c>
      <c r="J36" s="14">
        <f t="shared" si="5"/>
        <v>40.3464145724672</v>
      </c>
      <c r="K36" s="9">
        <f ca="1">IF($E36&lt;&gt;"",SUMPRODUCT(B$8:OFFSET($B$8,MIN($L$1,$A36)-1,0),OFFSET(J36,1-MIN($L$1,$A36),0):J36)/$M$2,"")</f>
        <v>42.610145446198075</v>
      </c>
      <c r="L36" s="34">
        <f t="shared" si="6"/>
        <v>29.848874455423427</v>
      </c>
      <c r="M36" s="14">
        <f t="shared" si="7"/>
        <v>29.787017103375483</v>
      </c>
      <c r="N36" s="9">
        <f t="shared" si="8"/>
        <v>29.796936061367752</v>
      </c>
      <c r="O36" s="35"/>
      <c r="P36" s="18">
        <f t="shared" si="9"/>
        <v>28.98</v>
      </c>
      <c r="Q36" s="105">
        <f t="shared" si="10"/>
        <v>0</v>
      </c>
      <c r="R36" s="18"/>
    </row>
    <row r="37" spans="1:18" ht="12.75">
      <c r="A37" s="19">
        <f t="shared" si="1"/>
        <v>30</v>
      </c>
      <c r="B37" s="18">
        <f t="shared" si="2"/>
        <v>30</v>
      </c>
      <c r="C37" s="3">
        <f t="shared" si="3"/>
        <v>-21</v>
      </c>
      <c r="D37" s="79">
        <f>Download!C37</f>
        <v>39294</v>
      </c>
      <c r="E37" s="80">
        <f>Download!I37</f>
        <v>28.58</v>
      </c>
      <c r="F37" s="14">
        <f ca="1">IF($E37&lt;&gt;"",AVERAGE(E37:OFFSET(E37,-MIN($I$1,COUNT(E$8:$E37)),0)),"")</f>
        <v>29.622000000000003</v>
      </c>
      <c r="G37" s="9">
        <f ca="1">IF($E37&lt;&gt;"",SUMPRODUCT(B$8:OFFSET($B$8,MIN($I$1,$A37)-1,0),OFFSET(E37,1-MIN($I$1,$A37),0):E37)/$J$2,"")</f>
        <v>20.734189189189188</v>
      </c>
      <c r="H37" s="9">
        <f ca="1">IF($E37&lt;&gt;"",SUMPRODUCT(B$8:OFFSET($B$8,MIN($I$2,$A37)-1,0),OFFSET(E37,1-MIN($I$2,$A37),0):E37)/$J$3,"")</f>
        <v>29.766783625730994</v>
      </c>
      <c r="I37" s="9">
        <f t="shared" si="4"/>
        <v>29.735847132776655</v>
      </c>
      <c r="J37" s="14">
        <f t="shared" si="5"/>
        <v>38.7993780622728</v>
      </c>
      <c r="K37" s="9">
        <f ca="1">IF($E37&lt;&gt;"",SUMPRODUCT(B$8:OFFSET($B$8,MIN($L$1,$A37)-1,0),OFFSET(J37,1-MIN($L$1,$A37),0):J37)/$M$2,"")</f>
        <v>41.225460347565615</v>
      </c>
      <c r="L37" s="34">
        <f t="shared" si="6"/>
        <v>29.813627942772776</v>
      </c>
      <c r="M37" s="14">
        <f t="shared" si="7"/>
        <v>29.53481832022328</v>
      </c>
      <c r="N37" s="9">
        <f t="shared" si="8"/>
        <v>29.6688375285922</v>
      </c>
      <c r="O37" s="35"/>
      <c r="P37" s="18">
        <f t="shared" si="9"/>
        <v>28.58</v>
      </c>
      <c r="Q37" s="105">
        <f t="shared" si="10"/>
        <v>0</v>
      </c>
      <c r="R37" s="18"/>
    </row>
    <row r="38" spans="1:18" ht="12.75">
      <c r="A38" s="19">
        <f t="shared" si="1"/>
        <v>31</v>
      </c>
      <c r="B38" s="18">
        <f t="shared" si="2"/>
        <v>31</v>
      </c>
      <c r="C38" s="3">
        <f t="shared" si="3"/>
        <v>-20</v>
      </c>
      <c r="D38" s="79">
        <f>Download!C38</f>
        <v>39295</v>
      </c>
      <c r="E38" s="80">
        <f>Download!I38</f>
        <v>28.88</v>
      </c>
      <c r="F38" s="14">
        <f ca="1">IF($E38&lt;&gt;"",AVERAGE(E38:OFFSET(E38,-MIN($I$1,COUNT(E$8:$E38)),0)),"")</f>
        <v>29.598064516129035</v>
      </c>
      <c r="G38" s="9">
        <f ca="1">IF($E38&lt;&gt;"",SUMPRODUCT(B$8:OFFSET($B$8,MIN($I$1,$A38)-1,0),OFFSET(E38,1-MIN($I$1,$A38),0):E38)/$J$2,"")</f>
        <v>22.078453453453452</v>
      </c>
      <c r="H38" s="9">
        <f ca="1">IF($E38&lt;&gt;"",SUMPRODUCT(B$8:OFFSET($B$8,MIN($I$2,$A38)-1,0),OFFSET(E38,1-MIN($I$2,$A38),0):E38)/$J$3,"")</f>
        <v>29.674269005847954</v>
      </c>
      <c r="I38" s="9">
        <f t="shared" si="4"/>
        <v>29.68958512559954</v>
      </c>
      <c r="J38" s="14">
        <f t="shared" si="5"/>
        <v>37.27008455824246</v>
      </c>
      <c r="K38" s="9">
        <f ca="1">IF($E38&lt;&gt;"",SUMPRODUCT(B$8:OFFSET($B$8,MIN($L$1,$A38)-1,0),OFFSET(J38,1-MIN($L$1,$A38),0):J38)/$M$2,"")</f>
        <v>39.77272927062401</v>
      </c>
      <c r="L38" s="34">
        <f t="shared" si="6"/>
        <v>29.787693833251314</v>
      </c>
      <c r="M38" s="14">
        <f t="shared" si="7"/>
        <v>29.378235746601028</v>
      </c>
      <c r="N38" s="9">
        <f t="shared" si="8"/>
        <v>29.585801999266703</v>
      </c>
      <c r="O38" s="35"/>
      <c r="P38" s="18">
        <f t="shared" si="9"/>
        <v>28.88</v>
      </c>
      <c r="Q38" s="105">
        <f t="shared" si="10"/>
        <v>0</v>
      </c>
      <c r="R38" s="18"/>
    </row>
    <row r="39" spans="1:18" ht="12.75">
      <c r="A39" s="19">
        <f t="shared" si="1"/>
        <v>32</v>
      </c>
      <c r="B39" s="18">
        <f t="shared" si="2"/>
        <v>32</v>
      </c>
      <c r="C39" s="3">
        <f t="shared" si="3"/>
        <v>-19</v>
      </c>
      <c r="D39" s="79">
        <f>Download!C39</f>
        <v>39296</v>
      </c>
      <c r="E39" s="80">
        <f>Download!I39</f>
        <v>29.1</v>
      </c>
      <c r="F39" s="14">
        <f ca="1">IF($E39&lt;&gt;"",AVERAGE(E39:OFFSET(E39,-MIN($I$1,COUNT(E$8:$E39)),0)),"")</f>
        <v>29.582500000000003</v>
      </c>
      <c r="G39" s="9">
        <f ca="1">IF($E39&lt;&gt;"",SUMPRODUCT(B$8:OFFSET($B$8,MIN($I$1,$A39)-1,0),OFFSET(E39,1-MIN($I$1,$A39),0):E39)/$J$2,"")</f>
        <v>23.476651651651654</v>
      </c>
      <c r="H39" s="9">
        <f ca="1">IF($E39&lt;&gt;"",SUMPRODUCT(B$8:OFFSET($B$8,MIN($I$2,$A39)-1,0),OFFSET(E39,1-MIN($I$2,$A39),0):E39)/$J$3,"")</f>
        <v>29.608771929824563</v>
      </c>
      <c r="I39" s="9">
        <f t="shared" si="4"/>
        <v>29.657715659350917</v>
      </c>
      <c r="J39" s="14">
        <f t="shared" si="5"/>
        <v>35.740892207997476</v>
      </c>
      <c r="K39" s="9">
        <f ca="1">IF($E39&lt;&gt;"",SUMPRODUCT(B$8:OFFSET($B$8,MIN($L$1,$A39)-1,0),OFFSET(J39,1-MIN($L$1,$A39),0):J39)/$M$2,"")</f>
        <v>38.27675717070454</v>
      </c>
      <c r="L39" s="34">
        <f t="shared" si="6"/>
        <v>29.76859122677211</v>
      </c>
      <c r="M39" s="14">
        <f t="shared" si="7"/>
        <v>29.288563521435115</v>
      </c>
      <c r="N39" s="9">
        <f t="shared" si="8"/>
        <v>29.534664946712315</v>
      </c>
      <c r="O39" s="35"/>
      <c r="P39" s="18">
        <f t="shared" si="9"/>
        <v>0</v>
      </c>
      <c r="Q39" s="105">
        <f t="shared" si="10"/>
        <v>0</v>
      </c>
      <c r="R39" s="18"/>
    </row>
    <row r="40" spans="1:18" ht="12.75">
      <c r="A40" s="19">
        <f t="shared" si="1"/>
        <v>33</v>
      </c>
      <c r="B40" s="18">
        <f t="shared" si="2"/>
        <v>33</v>
      </c>
      <c r="C40" s="3">
        <f t="shared" si="3"/>
        <v>-18</v>
      </c>
      <c r="D40" s="79">
        <f>Download!C40</f>
        <v>39297</v>
      </c>
      <c r="E40" s="80">
        <f>Download!I40</f>
        <v>28.55</v>
      </c>
      <c r="F40" s="14">
        <f ca="1">IF($E40&lt;&gt;"",AVERAGE(E40:OFFSET(E40,-MIN($I$1,COUNT(E$8:$E40)),0)),"")</f>
        <v>29.551212121212124</v>
      </c>
      <c r="G40" s="9">
        <f ca="1">IF($E40&lt;&gt;"",SUMPRODUCT(B$8:OFFSET($B$8,MIN($I$1,$A40)-1,0),OFFSET(E40,1-MIN($I$1,$A40),0):E40)/$J$2,"")</f>
        <v>24.891291291291296</v>
      </c>
      <c r="H40" s="9">
        <f ca="1">IF($E40&lt;&gt;"",SUMPRODUCT(B$8:OFFSET($B$8,MIN($I$2,$A40)-1,0),OFFSET(E40,1-MIN($I$2,$A40),0):E40)/$J$3,"")</f>
        <v>29.487368421052626</v>
      </c>
      <c r="I40" s="9">
        <f t="shared" si="4"/>
        <v>29.59783913722384</v>
      </c>
      <c r="J40" s="14">
        <f t="shared" si="5"/>
        <v>34.083445550813956</v>
      </c>
      <c r="K40" s="9">
        <f ca="1">IF($E40&lt;&gt;"",SUMPRODUCT(B$8:OFFSET($B$8,MIN($L$1,$A40)-1,0),OFFSET(J40,1-MIN($L$1,$A40),0):J40)/$M$2,"")</f>
        <v>36.72225311777943</v>
      </c>
      <c r="L40" s="34">
        <f t="shared" si="6"/>
        <v>29.734741470472883</v>
      </c>
      <c r="M40" s="14">
        <f t="shared" si="7"/>
        <v>29.097369740411686</v>
      </c>
      <c r="N40" s="9">
        <f t="shared" si="8"/>
        <v>29.431016004953122</v>
      </c>
      <c r="O40" s="35"/>
      <c r="P40" s="18">
        <f t="shared" si="9"/>
        <v>0</v>
      </c>
      <c r="Q40" s="105">
        <f t="shared" si="10"/>
        <v>0</v>
      </c>
      <c r="R40" s="18"/>
    </row>
    <row r="41" spans="1:18" ht="12.75">
      <c r="A41" s="19">
        <f t="shared" si="1"/>
        <v>34</v>
      </c>
      <c r="B41" s="18">
        <f t="shared" si="2"/>
        <v>34</v>
      </c>
      <c r="C41" s="3">
        <f t="shared" si="3"/>
        <v>-17</v>
      </c>
      <c r="D41" s="79">
        <f>Download!C41</f>
        <v>39300</v>
      </c>
      <c r="E41" s="80">
        <f>Download!I41</f>
        <v>29.12</v>
      </c>
      <c r="F41" s="14">
        <f ca="1">IF($E41&lt;&gt;"",AVERAGE(E41:OFFSET(E41,-MIN($I$1,COUNT(E$8:$E41)),0)),"")</f>
        <v>29.538529411764706</v>
      </c>
      <c r="G41" s="9">
        <f ca="1">IF($E41&lt;&gt;"",SUMPRODUCT(B$8:OFFSET($B$8,MIN($I$1,$A41)-1,0),OFFSET(E41,1-MIN($I$1,$A41),0):E41)/$J$2,"")</f>
        <v>26.377897897897903</v>
      </c>
      <c r="H41" s="9">
        <f ca="1">IF($E41&lt;&gt;"",SUMPRODUCT(B$8:OFFSET($B$8,MIN($I$2,$A41)-1,0),OFFSET(E41,1-MIN($I$2,$A41),0):E41)/$J$3,"")</f>
        <v>29.428070175438595</v>
      </c>
      <c r="I41" s="9">
        <f t="shared" si="4"/>
        <v>29.572009994671202</v>
      </c>
      <c r="J41" s="14">
        <f t="shared" si="5"/>
        <v>32.47824245297929</v>
      </c>
      <c r="K41" s="9">
        <f ca="1">IF($E41&lt;&gt;"",SUMPRODUCT(B$8:OFFSET($B$8,MIN($L$1,$A41)-1,0),OFFSET(J41,1-MIN($L$1,$A41),0):J41)/$M$2,"")</f>
        <v>35.14312741312741</v>
      </c>
      <c r="L41" s="34">
        <f t="shared" si="6"/>
        <v>29.7176653185153</v>
      </c>
      <c r="M41" s="14">
        <f t="shared" si="7"/>
        <v>29.050812445005455</v>
      </c>
      <c r="N41" s="9">
        <f t="shared" si="8"/>
        <v>29.39827747811595</v>
      </c>
      <c r="O41" s="35"/>
      <c r="P41" s="18">
        <f t="shared" si="9"/>
        <v>0</v>
      </c>
      <c r="Q41" s="105">
        <f t="shared" si="10"/>
        <v>0</v>
      </c>
      <c r="R41" s="18"/>
    </row>
    <row r="42" spans="1:18" ht="12.75">
      <c r="A42" s="19">
        <f t="shared" si="1"/>
        <v>35</v>
      </c>
      <c r="B42" s="18">
        <f t="shared" si="2"/>
        <v>35</v>
      </c>
      <c r="C42" s="3">
        <f t="shared" si="3"/>
        <v>-16</v>
      </c>
      <c r="D42" s="79">
        <f>Download!C42</f>
        <v>39301</v>
      </c>
      <c r="E42" s="80">
        <f>Download!I42</f>
        <v>29.13</v>
      </c>
      <c r="F42" s="14">
        <f ca="1">IF($E42&lt;&gt;"",AVERAGE(E42:OFFSET(E42,-MIN($I$1,COUNT(E$8:$E42)),0)),"")</f>
        <v>29.526857142857143</v>
      </c>
      <c r="G42" s="9">
        <f ca="1">IF($E42&lt;&gt;"",SUMPRODUCT(B$8:OFFSET($B$8,MIN($I$1,$A42)-1,0),OFFSET(E42,1-MIN($I$1,$A42),0):E42)/$J$2,"")</f>
        <v>27.908753753753757</v>
      </c>
      <c r="H42" s="9">
        <f ca="1">IF($E42&lt;&gt;"",SUMPRODUCT(B$8:OFFSET($B$8,MIN($I$2,$A42)-1,0),OFFSET(E42,1-MIN($I$2,$A42),0):E42)/$J$3,"")</f>
        <v>29.369532163742694</v>
      </c>
      <c r="I42" s="9">
        <f t="shared" si="4"/>
        <v>29.548117562526812</v>
      </c>
      <c r="J42" s="14">
        <f t="shared" si="5"/>
        <v>30.83031057373163</v>
      </c>
      <c r="K42" s="9">
        <f ca="1">IF($E42&lt;&gt;"",SUMPRODUCT(B$8:OFFSET($B$8,MIN($L$1,$A42)-1,0),OFFSET(J42,1-MIN($L$1,$A42),0):J42)/$M$2,"")</f>
        <v>33.5366229387282</v>
      </c>
      <c r="L42" s="34">
        <f t="shared" si="6"/>
        <v>29.70134128188988</v>
      </c>
      <c r="M42" s="14">
        <f t="shared" si="7"/>
        <v>29.01387810567867</v>
      </c>
      <c r="N42" s="9">
        <f t="shared" si="8"/>
        <v>29.37003774357743</v>
      </c>
      <c r="O42" s="35"/>
      <c r="P42" s="18">
        <f t="shared" si="9"/>
        <v>0</v>
      </c>
      <c r="Q42" s="105">
        <f t="shared" si="10"/>
        <v>0</v>
      </c>
      <c r="R42" s="18"/>
    </row>
    <row r="43" spans="1:18" ht="12.75">
      <c r="A43" s="19">
        <f t="shared" si="1"/>
        <v>36</v>
      </c>
      <c r="B43" s="18">
        <f t="shared" si="2"/>
        <v>36</v>
      </c>
      <c r="C43" s="3">
        <f t="shared" si="3"/>
        <v>-15</v>
      </c>
      <c r="D43" s="79">
        <f>Download!C43</f>
        <v>39302</v>
      </c>
      <c r="E43" s="80">
        <f>Download!I43</f>
        <v>29.57</v>
      </c>
      <c r="F43" s="14">
        <f ca="1">IF($E43&lt;&gt;"",AVERAGE(E43:OFFSET(E43,-MIN($I$1,COUNT(E$8:$E43)),0)),"")</f>
        <v>29.528055555555554</v>
      </c>
      <c r="G43" s="9">
        <f ca="1">IF($E43&lt;&gt;"",SUMPRODUCT(B$8:OFFSET($B$8,MIN($I$1,$A43)-1,0),OFFSET(E43,1-MIN($I$1,$A43),0):E43)/$J$2,"")</f>
        <v>29.50713213213214</v>
      </c>
      <c r="H43" s="9">
        <f ca="1">IF($E43&lt;&gt;"",SUMPRODUCT(B$8:OFFSET($B$8,MIN($I$2,$A43)-1,0),OFFSET(E43,1-MIN($I$2,$A43),0):E43)/$J$3,"")</f>
        <v>29.36029239766082</v>
      </c>
      <c r="I43" s="9">
        <f t="shared" si="4"/>
        <v>29.549300396984822</v>
      </c>
      <c r="J43" s="14">
        <f t="shared" si="5"/>
        <v>29.213452663189504</v>
      </c>
      <c r="K43" s="9">
        <f ca="1">IF($E43&lt;&gt;"",SUMPRODUCT(B$8:OFFSET($B$8,MIN($L$1,$A43)-1,0),OFFSET(J43,1-MIN($L$1,$A43),0):J43)/$M$2,"")</f>
        <v>31.92130687078055</v>
      </c>
      <c r="L43" s="34">
        <f t="shared" si="6"/>
        <v>29.697692912948494</v>
      </c>
      <c r="M43" s="14">
        <f t="shared" si="7"/>
        <v>29.07465841247504</v>
      </c>
      <c r="N43" s="9">
        <f t="shared" si="8"/>
        <v>29.39108640214823</v>
      </c>
      <c r="O43" s="35"/>
      <c r="P43" s="18">
        <f t="shared" si="9"/>
        <v>0</v>
      </c>
      <c r="Q43" s="105">
        <f t="shared" si="10"/>
        <v>0</v>
      </c>
      <c r="R43" s="18"/>
    </row>
    <row r="44" spans="1:18" ht="12.75">
      <c r="A44" s="19">
        <f t="shared" si="1"/>
        <v>37</v>
      </c>
      <c r="B44" s="18">
        <f t="shared" si="2"/>
      </c>
      <c r="C44" s="3">
        <f t="shared" si="3"/>
        <v>-14</v>
      </c>
      <c r="D44" s="79">
        <f>Download!C44</f>
        <v>39303</v>
      </c>
      <c r="E44" s="80">
        <f>Download!I44</f>
        <v>28.88</v>
      </c>
      <c r="F44" s="14">
        <f ca="1">IF($E44&lt;&gt;"",AVERAGE(E44:OFFSET(E44,-MIN($I$1,COUNT(E$8:$E44)),0)),"")</f>
        <v>29.510540540540543</v>
      </c>
      <c r="G44" s="9">
        <f ca="1">IF($E44&lt;&gt;"",SUMPRODUCT(B$8:OFFSET($B$8,MIN($I$1,$A44)-1,0),OFFSET(E44,1-MIN($I$1,$A44),0):E44)/$J$2,"")</f>
        <v>29.472102102102106</v>
      </c>
      <c r="H44" s="9">
        <f ca="1">IF($E44&lt;&gt;"",SUMPRODUCT(B$8:OFFSET($B$8,MIN($I$2,$A44)-1,0),OFFSET(E44,1-MIN($I$2,$A44),0):E44)/$J$3,"")</f>
        <v>29.277426900584793</v>
      </c>
      <c r="I44" s="9">
        <f t="shared" si="4"/>
        <v>29.513121997147806</v>
      </c>
      <c r="J44" s="14">
        <f t="shared" si="5"/>
        <v>29.08275169906748</v>
      </c>
      <c r="K44" s="9">
        <f ca="1">IF($E44&lt;&gt;"",SUMPRODUCT(B$8:OFFSET($B$8,MIN($L$1,$A44)-1,0),OFFSET(J44,1-MIN($L$1,$A44),0):J44)/$M$2,"")</f>
        <v>30.725120308278196</v>
      </c>
      <c r="L44" s="34">
        <f t="shared" si="6"/>
        <v>29.67497922092215</v>
      </c>
      <c r="M44" s="14">
        <f t="shared" si="7"/>
        <v>28.985619506207527</v>
      </c>
      <c r="N44" s="9">
        <f t="shared" si="8"/>
        <v>29.337287833501048</v>
      </c>
      <c r="O44" s="35"/>
      <c r="P44" s="18">
        <f t="shared" si="9"/>
        <v>0</v>
      </c>
      <c r="Q44" s="105">
        <f t="shared" si="10"/>
        <v>0</v>
      </c>
      <c r="R44" s="18"/>
    </row>
    <row r="45" spans="1:18" ht="12.75">
      <c r="A45" s="19">
        <f t="shared" si="1"/>
        <v>38</v>
      </c>
      <c r="B45" s="18">
        <f t="shared" si="2"/>
      </c>
      <c r="C45" s="3">
        <f t="shared" si="3"/>
        <v>-13</v>
      </c>
      <c r="D45" s="79">
        <f>Download!C45</f>
        <v>39304</v>
      </c>
      <c r="E45" s="80">
        <f>Download!I45</f>
        <v>28.3</v>
      </c>
      <c r="F45" s="14">
        <f ca="1">IF($E45&lt;&gt;"",AVERAGE(E45:OFFSET(E45,-MIN($I$1,COUNT(E$8:$E45)),0)),"")</f>
        <v>29.463783783783786</v>
      </c>
      <c r="G45" s="9">
        <f ca="1">IF($E45&lt;&gt;"",SUMPRODUCT(B$8:OFFSET($B$8,MIN($I$1,$A45)-1,0),OFFSET(E45,1-MIN($I$1,$A45),0):E45)/$J$2,"")</f>
        <v>29.407447447447442</v>
      </c>
      <c r="H45" s="9">
        <f ca="1">IF($E45&lt;&gt;"",SUMPRODUCT(B$8:OFFSET($B$8,MIN($I$2,$A45)-1,0),OFFSET(E45,1-MIN($I$2,$A45),0):E45)/$J$3,"")</f>
        <v>29.13771929824561</v>
      </c>
      <c r="I45" s="9">
        <f t="shared" si="4"/>
        <v>29.44754783513982</v>
      </c>
      <c r="J45" s="14">
        <f t="shared" si="5"/>
        <v>28.867991149043778</v>
      </c>
      <c r="K45" s="9">
        <f ca="1">IF($E45&lt;&gt;"",SUMPRODUCT(B$8:OFFSET($B$8,MIN($L$1,$A45)-1,0),OFFSET(J45,1-MIN($L$1,$A45),0):J45)/$M$2,"")</f>
        <v>29.85744658192026</v>
      </c>
      <c r="L45" s="34">
        <f t="shared" si="6"/>
        <v>29.636785353674313</v>
      </c>
      <c r="M45" s="14">
        <f t="shared" si="7"/>
        <v>28.789203251223178</v>
      </c>
      <c r="N45" s="9">
        <f t="shared" si="8"/>
        <v>29.22809964050094</v>
      </c>
      <c r="O45" s="35"/>
      <c r="P45" s="18">
        <f t="shared" si="9"/>
        <v>0</v>
      </c>
      <c r="Q45" s="105">
        <f t="shared" si="10"/>
        <v>0</v>
      </c>
      <c r="R45" s="18"/>
    </row>
    <row r="46" spans="1:18" ht="12.75">
      <c r="A46" s="19">
        <f t="shared" si="1"/>
        <v>39</v>
      </c>
      <c r="B46" s="18">
        <f t="shared" si="2"/>
      </c>
      <c r="C46" s="3">
        <f t="shared" si="3"/>
        <v>-12</v>
      </c>
      <c r="D46" s="79">
        <f>Download!C46</f>
        <v>39307</v>
      </c>
      <c r="E46" s="80">
        <f>Download!I46</f>
        <v>28.22</v>
      </c>
      <c r="F46" s="14">
        <f ca="1">IF($E46&lt;&gt;"",AVERAGE(E46:OFFSET(E46,-MIN($I$1,COUNT(E$8:$E46)),0)),"")</f>
        <v>29.42702702702703</v>
      </c>
      <c r="G46" s="9">
        <f ca="1">IF($E46&lt;&gt;"",SUMPRODUCT(B$8:OFFSET($B$8,MIN($I$1,$A46)-1,0),OFFSET(E46,1-MIN($I$1,$A46),0):E46)/$J$2,"")</f>
        <v>29.340390390390386</v>
      </c>
      <c r="H46" s="9">
        <f ca="1">IF($E46&lt;&gt;"",SUMPRODUCT(B$8:OFFSET($B$8,MIN($I$2,$A46)-1,0),OFFSET(E46,1-MIN($I$2,$A46),0):E46)/$J$3,"")</f>
        <v>29.001520467836258</v>
      </c>
      <c r="I46" s="9">
        <f t="shared" si="4"/>
        <v>29.381193898105234</v>
      </c>
      <c r="J46" s="14">
        <f t="shared" si="5"/>
        <v>28.66265054528213</v>
      </c>
      <c r="K46" s="9">
        <f ca="1">IF($E46&lt;&gt;"",SUMPRODUCT(B$8:OFFSET($B$8,MIN($L$1,$A46)-1,0),OFFSET(J46,1-MIN($L$1,$A46),0):J46)/$M$2,"")</f>
        <v>29.258385114437743</v>
      </c>
      <c r="L46" s="34">
        <f t="shared" si="6"/>
        <v>29.597430204961135</v>
      </c>
      <c r="M46" s="14">
        <f t="shared" si="7"/>
        <v>28.603563870397316</v>
      </c>
      <c r="N46" s="9">
        <f t="shared" si="8"/>
        <v>29.121983888869263</v>
      </c>
      <c r="O46" s="35"/>
      <c r="P46" s="18">
        <f t="shared" si="9"/>
        <v>28.22</v>
      </c>
      <c r="Q46" s="105">
        <f t="shared" si="10"/>
        <v>0</v>
      </c>
      <c r="R46" s="18"/>
    </row>
    <row r="47" spans="1:18" ht="12.75">
      <c r="A47" s="19">
        <f t="shared" si="1"/>
        <v>40</v>
      </c>
      <c r="B47" s="18">
        <f t="shared" si="2"/>
      </c>
      <c r="C47" s="3">
        <f t="shared" si="3"/>
        <v>-11</v>
      </c>
      <c r="D47" s="79">
        <f>Download!C47</f>
        <v>39308</v>
      </c>
      <c r="E47" s="80">
        <f>Download!I47</f>
        <v>27.96</v>
      </c>
      <c r="F47" s="14">
        <f ca="1">IF($E47&lt;&gt;"",AVERAGE(E47:OFFSET(E47,-MIN($I$1,COUNT(E$8:$E47)),0)),"")</f>
        <v>29.377567567567567</v>
      </c>
      <c r="G47" s="9">
        <f ca="1">IF($E47&lt;&gt;"",SUMPRODUCT(B$8:OFFSET($B$8,MIN($I$1,$A47)-1,0),OFFSET(E47,1-MIN($I$1,$A47),0):E47)/$J$2,"")</f>
        <v>29.26163663663664</v>
      </c>
      <c r="H47" s="9">
        <f ca="1">IF($E47&lt;&gt;"",SUMPRODUCT(B$8:OFFSET($B$8,MIN($I$2,$A47)-1,0),OFFSET(E47,1-MIN($I$2,$A47),0):E47)/$J$3,"")</f>
        <v>28.851169590643277</v>
      </c>
      <c r="I47" s="9">
        <f>IF($E47&lt;&gt;"",$J$1*I46+(1-$J$1)*$E47,"")</f>
        <v>29.304372606315763</v>
      </c>
      <c r="J47" s="14">
        <f t="shared" si="5"/>
        <v>28.440702544649913</v>
      </c>
      <c r="K47" s="9">
        <f ca="1">IF($E47&lt;&gt;"",SUMPRODUCT(B$8:OFFSET($B$8,MIN($L$1,$A47)-1,0),OFFSET(J47,1-MIN($L$1,$A47),0):J47)/$M$2,"")</f>
        <v>28.854043027990397</v>
      </c>
      <c r="L47" s="34">
        <f t="shared" si="6"/>
        <v>29.5519460326011</v>
      </c>
      <c r="M47" s="14">
        <f t="shared" si="7"/>
        <v>28.390264173280706</v>
      </c>
      <c r="N47" s="9">
        <f t="shared" si="8"/>
        <v>28.999669795304076</v>
      </c>
      <c r="O47" s="35"/>
      <c r="P47" s="18">
        <f t="shared" si="9"/>
        <v>27.96</v>
      </c>
      <c r="Q47" s="105">
        <f t="shared" si="10"/>
        <v>0</v>
      </c>
      <c r="R47" s="18"/>
    </row>
    <row r="48" spans="1:18" ht="12.75">
      <c r="A48" s="19">
        <f t="shared" si="1"/>
        <v>41</v>
      </c>
      <c r="B48" s="18">
        <f t="shared" si="2"/>
      </c>
      <c r="C48" s="3">
        <f t="shared" si="3"/>
        <v>-10</v>
      </c>
      <c r="D48" s="79">
        <f>Download!C48</f>
        <v>39309</v>
      </c>
      <c r="E48" s="80">
        <f>Download!I48</f>
        <v>27.8</v>
      </c>
      <c r="F48" s="14">
        <f ca="1">IF($E48&lt;&gt;"",AVERAGE(E48:OFFSET(E48,-MIN($I$1,COUNT(E$8:$E48)),0)),"")</f>
        <v>29.343243243243244</v>
      </c>
      <c r="G48" s="9">
        <f ca="1">IF($E48&lt;&gt;"",SUMPRODUCT(B$8:OFFSET($B$8,MIN($I$1,$A48)-1,0),OFFSET(E48,1-MIN($I$1,$A48),0):E48)/$J$2,"")</f>
        <v>29.1759009009009</v>
      </c>
      <c r="H48" s="9">
        <f ca="1">IF($E48&lt;&gt;"",SUMPRODUCT(B$8:OFFSET($B$8,MIN($I$2,$A48)-1,0),OFFSET(E48,1-MIN($I$2,$A48),0):E48)/$J$3,"")</f>
        <v>28.702105263157893</v>
      </c>
      <c r="I48" s="9">
        <f t="shared" si="4"/>
        <v>29.223055168136533</v>
      </c>
      <c r="J48" s="14">
        <f t="shared" si="5"/>
        <v>28.228309625414887</v>
      </c>
      <c r="K48" s="9">
        <f ca="1">IF($E48&lt;&gt;"",SUMPRODUCT(B$8:OFFSET($B$8,MIN($L$1,$A48)-1,0),OFFSET(J48,1-MIN($L$1,$A48),0):J48)/$M$2,"")</f>
        <v>28.581281055491587</v>
      </c>
      <c r="L48" s="34">
        <f t="shared" si="6"/>
        <v>29.50328086502885</v>
      </c>
      <c r="M48" s="14">
        <f t="shared" si="7"/>
        <v>28.17405595638523</v>
      </c>
      <c r="N48" s="9">
        <f t="shared" si="8"/>
        <v>28.873388764219435</v>
      </c>
      <c r="O48" s="35"/>
      <c r="P48" s="18">
        <f t="shared" si="9"/>
        <v>27.8</v>
      </c>
      <c r="Q48" s="105">
        <f t="shared" si="10"/>
        <v>0</v>
      </c>
      <c r="R48" s="18"/>
    </row>
    <row r="49" spans="1:18" ht="12.75">
      <c r="A49" s="19">
        <f t="shared" si="1"/>
        <v>42</v>
      </c>
      <c r="B49" s="18">
        <f t="shared" si="2"/>
      </c>
      <c r="C49" s="3">
        <f t="shared" si="3"/>
        <v>-9</v>
      </c>
      <c r="D49" s="79">
        <f>Download!C49</f>
        <v>39310</v>
      </c>
      <c r="E49" s="80">
        <f>Download!I49</f>
        <v>27.51</v>
      </c>
      <c r="F49" s="14">
        <f ca="1">IF($E49&lt;&gt;"",AVERAGE(E49:OFFSET(E49,-MIN($I$1,COUNT(E$8:$E49)),0)),"")</f>
        <v>29.301081081081076</v>
      </c>
      <c r="G49" s="9">
        <f ca="1">IF($E49&lt;&gt;"",SUMPRODUCT(B$8:OFFSET($B$8,MIN($I$1,$A49)-1,0),OFFSET(E49,1-MIN($I$1,$A49),0):E49)/$J$2,"")</f>
        <v>29.076396396396397</v>
      </c>
      <c r="H49" s="9">
        <f ca="1">IF($E49&lt;&gt;"",SUMPRODUCT(B$8:OFFSET($B$8,MIN($I$2,$A49)-1,0),OFFSET(E49,1-MIN($I$2,$A49),0):E49)/$J$3,"")</f>
        <v>28.539590643274856</v>
      </c>
      <c r="I49" s="9">
        <f t="shared" si="4"/>
        <v>29.130457591480507</v>
      </c>
      <c r="J49" s="14">
        <f t="shared" si="5"/>
        <v>28.002784890153315</v>
      </c>
      <c r="K49" s="9">
        <f ca="1">IF($E49&lt;&gt;"",SUMPRODUCT(B$8:OFFSET($B$8,MIN($L$1,$A49)-1,0),OFFSET(J49,1-MIN($L$1,$A49),0):J49)/$M$2,"")</f>
        <v>28.367988251409304</v>
      </c>
      <c r="L49" s="34">
        <f t="shared" si="6"/>
        <v>29.447911952111383</v>
      </c>
      <c r="M49" s="14">
        <f t="shared" si="7"/>
        <v>27.928707289417474</v>
      </c>
      <c r="N49" s="9">
        <f t="shared" si="8"/>
        <v>28.729874157459495</v>
      </c>
      <c r="O49" s="35"/>
      <c r="P49" s="18">
        <f t="shared" si="9"/>
        <v>27.51</v>
      </c>
      <c r="Q49" s="105">
        <f t="shared" si="10"/>
        <v>0</v>
      </c>
      <c r="R49" s="18"/>
    </row>
    <row r="50" spans="1:18" ht="12.75">
      <c r="A50" s="19">
        <f t="shared" si="1"/>
        <v>43</v>
      </c>
      <c r="B50" s="18">
        <f t="shared" si="2"/>
      </c>
      <c r="C50" s="3">
        <f t="shared" si="3"/>
        <v>-8</v>
      </c>
      <c r="D50" s="79">
        <f>Download!C50</f>
        <v>39311</v>
      </c>
      <c r="E50" s="80">
        <f>Download!I50</f>
        <v>27.95</v>
      </c>
      <c r="F50" s="14">
        <f ca="1">IF($E50&lt;&gt;"",AVERAGE(E50:OFFSET(E50,-MIN($I$1,COUNT(E$8:$E50)),0)),"")</f>
        <v>29.27</v>
      </c>
      <c r="G50" s="9">
        <f ca="1">IF($E50&lt;&gt;"",SUMPRODUCT(B$8:OFFSET($B$8,MIN($I$1,$A50)-1,0),OFFSET(E50,1-MIN($I$1,$A50),0):E50)/$J$2,"")</f>
        <v>29.003063063063063</v>
      </c>
      <c r="H50" s="9">
        <f ca="1">IF($E50&lt;&gt;"",SUMPRODUCT(B$8:OFFSET($B$8,MIN($I$2,$A50)-1,0),OFFSET(E50,1-MIN($I$2,$A50),0):E50)/$J$3,"")</f>
        <v>28.442339181286552</v>
      </c>
      <c r="I50" s="9">
        <f t="shared" si="4"/>
        <v>29.0666490730221</v>
      </c>
      <c r="J50" s="14">
        <f t="shared" si="5"/>
        <v>27.88161529951004</v>
      </c>
      <c r="K50" s="9">
        <f ca="1">IF($E50&lt;&gt;"",SUMPRODUCT(B$8:OFFSET($B$8,MIN($L$1,$A50)-1,0),OFFSET(J50,1-MIN($L$1,$A50),0):J50)/$M$2,"")</f>
        <v>28.177726410621148</v>
      </c>
      <c r="L50" s="34">
        <f t="shared" si="6"/>
        <v>29.406303286774957</v>
      </c>
      <c r="M50" s="14">
        <f t="shared" si="7"/>
        <v>27.81004827661023</v>
      </c>
      <c r="N50" s="9">
        <f t="shared" si="8"/>
        <v>28.64778214088481</v>
      </c>
      <c r="O50" s="35"/>
      <c r="P50" s="18">
        <f t="shared" si="9"/>
        <v>27.95</v>
      </c>
      <c r="Q50" s="105">
        <f t="shared" si="10"/>
        <v>0</v>
      </c>
      <c r="R50" s="18"/>
    </row>
    <row r="51" spans="1:18" ht="12.75">
      <c r="A51" s="19">
        <f t="shared" si="1"/>
        <v>44</v>
      </c>
      <c r="B51" s="18">
        <f t="shared" si="2"/>
      </c>
      <c r="C51" s="3">
        <f t="shared" si="3"/>
        <v>-7</v>
      </c>
      <c r="D51" s="79">
        <f>Download!C51</f>
        <v>39314</v>
      </c>
      <c r="E51" s="80">
        <f>Download!I51</f>
        <v>27.95</v>
      </c>
      <c r="F51" s="14">
        <f ca="1">IF($E51&lt;&gt;"",AVERAGE(E51:OFFSET(E51,-MIN($I$1,COUNT(E$8:$E51)),0)),"")</f>
        <v>29.229729729729737</v>
      </c>
      <c r="G51" s="9">
        <f ca="1">IF($E51&lt;&gt;"",SUMPRODUCT(B$8:OFFSET($B$8,MIN($I$1,$A51)-1,0),OFFSET(E51,1-MIN($I$1,$A51),0):E51)/$J$2,"")</f>
        <v>28.931966966966964</v>
      </c>
      <c r="H51" s="9">
        <f ca="1">IF($E51&lt;&gt;"",SUMPRODUCT(B$8:OFFSET($B$8,MIN($I$2,$A51)-1,0),OFFSET(E51,1-MIN($I$2,$A51),0):E51)/$J$3,"")</f>
        <v>28.35918128654971</v>
      </c>
      <c r="I51" s="9">
        <f t="shared" si="4"/>
        <v>29.006289663669552</v>
      </c>
      <c r="J51" s="14">
        <f t="shared" si="5"/>
        <v>27.786395606132455</v>
      </c>
      <c r="K51" s="9">
        <f ca="1">IF($E51&lt;&gt;"",SUMPRODUCT(B$8:OFFSET($B$8,MIN($L$1,$A51)-1,0),OFFSET(J51,1-MIN($L$1,$A51),0):J51)/$M$2,"")</f>
        <v>28.01745591456118</v>
      </c>
      <c r="L51" s="34">
        <f t="shared" si="6"/>
        <v>29.365850417697875</v>
      </c>
      <c r="M51" s="14">
        <f t="shared" si="7"/>
        <v>27.710414840299073</v>
      </c>
      <c r="N51" s="9">
        <f t="shared" si="8"/>
        <v>28.574331389212727</v>
      </c>
      <c r="O51" s="35"/>
      <c r="P51" s="18">
        <f t="shared" si="9"/>
        <v>0</v>
      </c>
      <c r="Q51" s="105">
        <f t="shared" si="10"/>
        <v>0</v>
      </c>
      <c r="R51" s="18"/>
    </row>
    <row r="52" spans="1:18" ht="12.75">
      <c r="A52" s="19">
        <f t="shared" si="1"/>
        <v>45</v>
      </c>
      <c r="B52" s="18">
        <f t="shared" si="2"/>
      </c>
      <c r="C52" s="3">
        <f t="shared" si="3"/>
        <v>-6</v>
      </c>
      <c r="D52" s="79">
        <f>Download!C52</f>
        <v>39315</v>
      </c>
      <c r="E52" s="80">
        <f>Download!I52</f>
        <v>27.77</v>
      </c>
      <c r="F52" s="14">
        <f ca="1">IF($E52&lt;&gt;"",AVERAGE(E52:OFFSET(E52,-MIN($I$1,COUNT(E$8:$E52)),0)),"")</f>
        <v>29.18567567567568</v>
      </c>
      <c r="G52" s="9">
        <f ca="1">IF($E52&lt;&gt;"",SUMPRODUCT(B$8:OFFSET($B$8,MIN($I$1,$A52)-1,0),OFFSET(E52,1-MIN($I$1,$A52),0):E52)/$J$2,"")</f>
        <v>28.85331831831832</v>
      </c>
      <c r="H52" s="9">
        <f ca="1">IF($E52&lt;&gt;"",SUMPRODUCT(B$8:OFFSET($B$8,MIN($I$2,$A52)-1,0),OFFSET(E52,1-MIN($I$2,$A52),0):E52)/$J$3,"")</f>
        <v>28.270643274853793</v>
      </c>
      <c r="I52" s="9">
        <f t="shared" si="4"/>
        <v>28.93946319536309</v>
      </c>
      <c r="J52" s="14">
        <f t="shared" si="5"/>
        <v>27.687968231389267</v>
      </c>
      <c r="K52" s="9">
        <f ca="1">IF($E52&lt;&gt;"",SUMPRODUCT(B$8:OFFSET($B$8,MIN($L$1,$A52)-1,0),OFFSET(J52,1-MIN($L$1,$A52),0):J52)/$M$2,"")</f>
        <v>27.880567861094175</v>
      </c>
      <c r="L52" s="34">
        <f t="shared" si="6"/>
        <v>29.321521239428492</v>
      </c>
      <c r="M52" s="14">
        <f t="shared" si="7"/>
        <v>27.590068390844834</v>
      </c>
      <c r="N52" s="9">
        <f t="shared" si="8"/>
        <v>28.489664927190336</v>
      </c>
      <c r="O52" s="35"/>
      <c r="P52" s="18">
        <f t="shared" si="9"/>
        <v>0</v>
      </c>
      <c r="Q52" s="105">
        <f t="shared" si="10"/>
        <v>0</v>
      </c>
      <c r="R52" s="18"/>
    </row>
    <row r="53" spans="1:18" ht="12.75">
      <c r="A53" s="19">
        <f t="shared" si="1"/>
        <v>46</v>
      </c>
      <c r="B53" s="18">
        <f t="shared" si="2"/>
      </c>
      <c r="C53" s="3">
        <f t="shared" si="3"/>
        <v>-5</v>
      </c>
      <c r="D53" s="79">
        <f>Download!C53</f>
        <v>39316</v>
      </c>
      <c r="E53" s="80">
        <f>Download!I53</f>
        <v>27.92</v>
      </c>
      <c r="F53" s="14">
        <f ca="1">IF($E53&lt;&gt;"",AVERAGE(E53:OFFSET(E53,-MIN($I$1,COUNT(E$8:$E53)),0)),"")</f>
        <v>29.15513513513514</v>
      </c>
      <c r="G53" s="9">
        <f ca="1">IF($E53&lt;&gt;"",SUMPRODUCT(B$8:OFFSET($B$8,MIN($I$1,$A53)-1,0),OFFSET(E53,1-MIN($I$1,$A53),0):E53)/$J$2,"")</f>
        <v>28.784699699699694</v>
      </c>
      <c r="H53" s="9">
        <f ca="1">IF($E53&lt;&gt;"",SUMPRODUCT(B$8:OFFSET($B$8,MIN($I$2,$A53)-1,0),OFFSET(E53,1-MIN($I$2,$A53),0):E53)/$J$3,"")</f>
        <v>28.20830409356725</v>
      </c>
      <c r="I53" s="9">
        <f t="shared" si="4"/>
        <v>28.884357076694815</v>
      </c>
      <c r="J53" s="14">
        <f t="shared" si="5"/>
        <v>27.631908487434806</v>
      </c>
      <c r="K53" s="9">
        <f ca="1">IF($E53&lt;&gt;"",SUMPRODUCT(B$8:OFFSET($B$8,MIN($L$1,$A53)-1,0),OFFSET(J53,1-MIN($L$1,$A53),0):J53)/$M$2,"")</f>
        <v>27.774076181444602</v>
      </c>
      <c r="L53" s="34">
        <f t="shared" si="6"/>
        <v>29.282590093888814</v>
      </c>
      <c r="M53" s="14">
        <f t="shared" si="7"/>
        <v>27.52038644064759</v>
      </c>
      <c r="N53" s="9">
        <f t="shared" si="8"/>
        <v>28.429700198012405</v>
      </c>
      <c r="O53" s="35"/>
      <c r="P53" s="18">
        <f t="shared" si="9"/>
        <v>0</v>
      </c>
      <c r="Q53" s="105">
        <f t="shared" si="10"/>
        <v>0</v>
      </c>
      <c r="R53" s="18"/>
    </row>
    <row r="54" spans="1:18" ht="12.75">
      <c r="A54" s="19">
        <f t="shared" si="1"/>
        <v>47</v>
      </c>
      <c r="B54" s="18">
        <f t="shared" si="2"/>
      </c>
      <c r="C54" s="3">
        <f t="shared" si="3"/>
        <v>-4</v>
      </c>
      <c r="D54" s="79">
        <f>Download!C54</f>
        <v>39317</v>
      </c>
      <c r="E54" s="80">
        <f>Download!I54</f>
        <v>27.99</v>
      </c>
      <c r="F54" s="14">
        <f ca="1">IF($E54&lt;&gt;"",AVERAGE(E54:OFFSET(E54,-MIN($I$1,COUNT(E$8:$E54)),0)),"")</f>
        <v>29.119189189189193</v>
      </c>
      <c r="G54" s="9">
        <f ca="1">IF($E54&lt;&gt;"",SUMPRODUCT(B$8:OFFSET($B$8,MIN($I$1,$A54)-1,0),OFFSET(E54,1-MIN($I$1,$A54),0):E54)/$J$2,"")</f>
        <v>28.72196696696697</v>
      </c>
      <c r="H54" s="9">
        <f ca="1">IF($E54&lt;&gt;"",SUMPRODUCT(B$8:OFFSET($B$8,MIN($I$2,$A54)-1,0),OFFSET(E54,1-MIN($I$2,$A54),0):E54)/$J$3,"")</f>
        <v>28.15947368421053</v>
      </c>
      <c r="I54" s="9">
        <f t="shared" si="4"/>
        <v>28.83601345092753</v>
      </c>
      <c r="J54" s="14">
        <f t="shared" si="5"/>
        <v>27.596980401454086</v>
      </c>
      <c r="K54" s="9">
        <f ca="1">IF($E54&lt;&gt;"",SUMPRODUCT(B$8:OFFSET($B$8,MIN($L$1,$A54)-1,0),OFFSET(J54,1-MIN($L$1,$A54),0):J54)/$M$2,"")</f>
        <v>27.696119051382208</v>
      </c>
      <c r="L54" s="34">
        <f t="shared" si="6"/>
        <v>29.246684813503016</v>
      </c>
      <c r="M54" s="14">
        <f t="shared" si="7"/>
        <v>27.47822099807297</v>
      </c>
      <c r="N54" s="9">
        <f t="shared" si="8"/>
        <v>28.383415966642676</v>
      </c>
      <c r="O54" s="35"/>
      <c r="P54" s="18">
        <f t="shared" si="9"/>
        <v>0</v>
      </c>
      <c r="Q54" s="105">
        <f t="shared" si="10"/>
        <v>0</v>
      </c>
      <c r="R54" s="18"/>
    </row>
    <row r="55" spans="1:18" ht="12.75">
      <c r="A55" s="19">
        <f t="shared" si="1"/>
        <v>48</v>
      </c>
      <c r="B55" s="18">
        <f t="shared" si="2"/>
      </c>
      <c r="C55" s="3">
        <f t="shared" si="3"/>
        <v>-3</v>
      </c>
      <c r="D55" s="79">
        <f>Download!C55</f>
        <v>39318</v>
      </c>
      <c r="E55" s="80">
        <f>Download!I55</f>
        <v>28.5</v>
      </c>
      <c r="F55" s="14">
        <f ca="1">IF($E55&lt;&gt;"",AVERAGE(E55:OFFSET(E55,-MIN($I$1,COUNT(E$8:$E55)),0)),"")</f>
        <v>29.08972972972973</v>
      </c>
      <c r="G55" s="9">
        <f ca="1">IF($E55&lt;&gt;"",SUMPRODUCT(B$8:OFFSET($B$8,MIN($I$1,$A55)-1,0),OFFSET(E55,1-MIN($I$1,$A55),0):E55)/$J$2,"")</f>
        <v>28.689204204204206</v>
      </c>
      <c r="H55" s="9">
        <f ca="1">IF($E55&lt;&gt;"",SUMPRODUCT(B$8:OFFSET($B$8,MIN($I$2,$A55)-1,0),OFFSET(E55,1-MIN($I$2,$A55),0):E55)/$J$3,"")</f>
        <v>28.170116959064327</v>
      </c>
      <c r="I55" s="9">
        <f t="shared" si="4"/>
        <v>28.817850561688203</v>
      </c>
      <c r="J55" s="14">
        <f t="shared" si="5"/>
        <v>27.651029713924448</v>
      </c>
      <c r="K55" s="9">
        <f ca="1">IF($E55&lt;&gt;"",SUMPRODUCT(B$8:OFFSET($B$8,MIN($L$1,$A55)-1,0),OFFSET(J55,1-MIN($L$1,$A55),0):J55)/$M$2,"")</f>
        <v>27.66366787840472</v>
      </c>
      <c r="L55" s="34">
        <f t="shared" si="6"/>
        <v>29.22594356868349</v>
      </c>
      <c r="M55" s="14">
        <f t="shared" si="7"/>
        <v>27.551362787085523</v>
      </c>
      <c r="N55" s="9">
        <f t="shared" si="8"/>
        <v>28.395687970153975</v>
      </c>
      <c r="O55" s="35"/>
      <c r="P55" s="18">
        <f t="shared" si="9"/>
        <v>0</v>
      </c>
      <c r="Q55" s="105">
        <f t="shared" si="10"/>
        <v>0</v>
      </c>
      <c r="R55" s="18"/>
    </row>
    <row r="56" spans="1:18" ht="12.75">
      <c r="A56" s="19">
        <f t="shared" si="1"/>
        <v>49</v>
      </c>
      <c r="B56" s="18">
        <f t="shared" si="2"/>
      </c>
      <c r="C56" s="3">
        <f t="shared" si="3"/>
        <v>-2</v>
      </c>
      <c r="D56" s="79">
        <f>Download!C56</f>
        <v>39321</v>
      </c>
      <c r="E56" s="80">
        <f>Download!I56</f>
        <v>28.18</v>
      </c>
      <c r="F56" s="14">
        <f ca="1">IF($E56&lt;&gt;"",AVERAGE(E56:OFFSET(E56,-MIN($I$1,COUNT(E$8:$E56)),0)),"")</f>
        <v>29.05243243243244</v>
      </c>
      <c r="G56" s="9">
        <f ca="1">IF($E56&lt;&gt;"",SUMPRODUCT(B$8:OFFSET($B$8,MIN($I$1,$A56)-1,0),OFFSET(E56,1-MIN($I$1,$A56),0):E56)/$J$2,"")</f>
        <v>28.640735735735735</v>
      </c>
      <c r="H56" s="9">
        <f ca="1">IF($E56&lt;&gt;"",SUMPRODUCT(B$8:OFFSET($B$8,MIN($I$2,$A56)-1,0),OFFSET(E56,1-MIN($I$2,$A56),0):E56)/$J$3,"")</f>
        <v>28.147543859649126</v>
      </c>
      <c r="I56" s="9">
        <f t="shared" si="4"/>
        <v>28.7833721529483</v>
      </c>
      <c r="J56" s="14">
        <f t="shared" si="5"/>
        <v>27.654351983562517</v>
      </c>
      <c r="K56" s="9">
        <f ca="1">IF($E56&lt;&gt;"",SUMPRODUCT(B$8:OFFSET($B$8,MIN($L$1,$A56)-1,0),OFFSET(J56,1-MIN($L$1,$A56),0):J56)/$M$2,"")</f>
        <v>27.648916171810907</v>
      </c>
      <c r="L56" s="34">
        <f t="shared" si="6"/>
        <v>29.196889580664504</v>
      </c>
      <c r="M56" s="14">
        <f t="shared" si="7"/>
        <v>27.552207613990383</v>
      </c>
      <c r="N56" s="9">
        <f t="shared" si="8"/>
        <v>28.37298397329566</v>
      </c>
      <c r="O56" s="35"/>
      <c r="P56" s="18">
        <f t="shared" si="9"/>
        <v>0</v>
      </c>
      <c r="Q56" s="105">
        <f t="shared" si="10"/>
        <v>0</v>
      </c>
      <c r="R56" s="18"/>
    </row>
    <row r="57" spans="1:18" ht="12.75">
      <c r="A57" s="19">
        <f t="shared" si="1"/>
        <v>50</v>
      </c>
      <c r="B57" s="18">
        <f t="shared" si="2"/>
      </c>
      <c r="C57" s="3">
        <f t="shared" si="3"/>
        <v>-1</v>
      </c>
      <c r="D57" s="79">
        <f>Download!C57</f>
        <v>39322</v>
      </c>
      <c r="E57" s="80">
        <f>Download!I57</f>
        <v>27.63</v>
      </c>
      <c r="F57" s="14">
        <f ca="1">IF($E57&lt;&gt;"",AVERAGE(E57:OFFSET(E57,-MIN($I$1,COUNT(E$8:$E57)),0)),"")</f>
        <v>29.000810810810815</v>
      </c>
      <c r="G57" s="9">
        <f ca="1">IF($E57&lt;&gt;"",SUMPRODUCT(B$8:OFFSET($B$8,MIN($I$1,$A57)-1,0),OFFSET(E57,1-MIN($I$1,$A57),0):E57)/$J$2,"")</f>
        <v>28.564579579579576</v>
      </c>
      <c r="H57" s="9">
        <f ca="1">IF($E57&lt;&gt;"",SUMPRODUCT(B$8:OFFSET($B$8,MIN($I$2,$A57)-1,0),OFFSET(E57,1-MIN($I$2,$A57),0):E57)/$J$3,"")</f>
        <v>28.071169590643276</v>
      </c>
      <c r="I57" s="9">
        <f t="shared" si="4"/>
        <v>28.72102771224839</v>
      </c>
      <c r="J57" s="14">
        <f t="shared" si="5"/>
        <v>27.577759601706976</v>
      </c>
      <c r="K57" s="9">
        <f ca="1">IF($E57&lt;&gt;"",SUMPRODUCT(B$8:OFFSET($B$8,MIN($L$1,$A57)-1,0),OFFSET(J57,1-MIN($L$1,$A57),0):J57)/$M$2,"")</f>
        <v>27.623102990208253</v>
      </c>
      <c r="L57" s="34">
        <f t="shared" si="6"/>
        <v>29.153364870090495</v>
      </c>
      <c r="M57" s="14">
        <f t="shared" si="7"/>
        <v>27.442269977507358</v>
      </c>
      <c r="N57" s="9">
        <f t="shared" si="8"/>
        <v>28.29477513400138</v>
      </c>
      <c r="O57" s="35"/>
      <c r="P57" s="18">
        <f t="shared" si="9"/>
        <v>0</v>
      </c>
      <c r="Q57" s="105">
        <f t="shared" si="10"/>
        <v>0</v>
      </c>
      <c r="R57" s="18"/>
    </row>
    <row r="58" spans="1:18" ht="12.75">
      <c r="A58" s="19">
        <f t="shared" si="1"/>
        <v>51</v>
      </c>
      <c r="B58" s="18">
        <f t="shared" si="2"/>
      </c>
      <c r="C58" s="3">
        <f t="shared" si="3"/>
        <v>0</v>
      </c>
      <c r="D58" s="79">
        <f>Download!C58</f>
        <v>39323</v>
      </c>
      <c r="E58" s="80">
        <f>Download!I58</f>
        <v>28.28</v>
      </c>
      <c r="F58" s="14">
        <f ca="1">IF($E58&lt;&gt;"",AVERAGE(E58:OFFSET(E58,-MIN($I$1,COUNT(E$8:$E58)),0)),"")</f>
        <v>28.969459459459458</v>
      </c>
      <c r="G58" s="9">
        <f ca="1">IF($E58&lt;&gt;"",SUMPRODUCT(B$8:OFFSET($B$8,MIN($I$1,$A58)-1,0),OFFSET(E58,1-MIN($I$1,$A58),0):E58)/$J$2,"")</f>
        <v>28.526276276276278</v>
      </c>
      <c r="H58" s="9">
        <f ca="1">IF($E58&lt;&gt;"",SUMPRODUCT(B$8:OFFSET($B$8,MIN($I$2,$A58)-1,0),OFFSET(E58,1-MIN($I$2,$A58),0):E58)/$J$3,"")</f>
        <v>28.071812865497076</v>
      </c>
      <c r="I58" s="9">
        <f t="shared" si="4"/>
        <v>28.69718837645118</v>
      </c>
      <c r="J58" s="14">
        <f t="shared" si="5"/>
        <v>27.617349454717875</v>
      </c>
      <c r="K58" s="9">
        <f ca="1">IF($E58&lt;&gt;"",SUMPRODUCT(B$8:OFFSET($B$8,MIN($L$1,$A58)-1,0),OFFSET(J58,1-MIN($L$1,$A58),0):J58)/$M$2,"")</f>
        <v>27.618536243009927</v>
      </c>
      <c r="L58" s="34">
        <f t="shared" si="6"/>
        <v>29.129104734810205</v>
      </c>
      <c r="M58" s="14">
        <f t="shared" si="7"/>
        <v>27.48528281731187</v>
      </c>
      <c r="N58" s="9">
        <f t="shared" si="8"/>
        <v>28.293219856738077</v>
      </c>
      <c r="O58" s="35"/>
      <c r="P58" s="18">
        <f t="shared" si="9"/>
        <v>0</v>
      </c>
      <c r="Q58" s="105">
        <f t="shared" si="10"/>
        <v>0</v>
      </c>
      <c r="R58" s="18"/>
    </row>
    <row r="59" spans="1:18" ht="12.75">
      <c r="A59" s="19">
        <f t="shared" si="1"/>
        <v>52</v>
      </c>
      <c r="B59" s="18">
        <f t="shared" si="2"/>
      </c>
      <c r="C59" s="3">
        <f t="shared" si="3"/>
        <v>1</v>
      </c>
      <c r="D59" s="79">
        <f>Download!C59</f>
        <v>39324</v>
      </c>
      <c r="E59" s="80">
        <f>Download!I59</f>
        <v>28.14</v>
      </c>
      <c r="F59" s="14">
        <f ca="1">IF($E59&lt;&gt;"",AVERAGE(E59:OFFSET(E59,-MIN($I$1,COUNT(E$8:$E59)),0)),"")</f>
        <v>28.948648648648653</v>
      </c>
      <c r="G59" s="9">
        <f ca="1">IF($E59&lt;&gt;"",SUMPRODUCT(B$8:OFFSET($B$8,MIN($I$1,$A59)-1,0),OFFSET(E59,1-MIN($I$1,$A59),0):E59)/$J$2,"")</f>
        <v>28.481351351351353</v>
      </c>
      <c r="H59" s="9">
        <f ca="1">IF($E59&lt;&gt;"",SUMPRODUCT(B$8:OFFSET($B$8,MIN($I$2,$A59)-1,0),OFFSET(E59,1-MIN($I$2,$A59),0):E59)/$J$3,"")</f>
        <v>28.05929824561403</v>
      </c>
      <c r="I59" s="9">
        <f t="shared" si="4"/>
        <v>28.667070085832197</v>
      </c>
      <c r="J59" s="14">
        <f t="shared" si="5"/>
        <v>27.637245139876708</v>
      </c>
      <c r="K59" s="9">
        <f ca="1">IF($E59&lt;&gt;"",SUMPRODUCT(B$8:OFFSET($B$8,MIN($L$1,$A59)-1,0),OFFSET(J59,1-MIN($L$1,$A59),0):J59)/$M$2,"")</f>
        <v>27.62301677617467</v>
      </c>
      <c r="L59" s="34">
        <f t="shared" si="6"/>
        <v>29.1016296032877</v>
      </c>
      <c r="M59" s="14">
        <f t="shared" si="7"/>
        <v>27.49713418063255</v>
      </c>
      <c r="N59" s="9">
        <f t="shared" si="8"/>
        <v>28.27709145076565</v>
      </c>
      <c r="O59" s="35"/>
      <c r="P59" s="18">
        <f t="shared" si="9"/>
        <v>0</v>
      </c>
      <c r="Q59" s="105">
        <f t="shared" si="10"/>
        <v>0</v>
      </c>
      <c r="R59" s="18"/>
    </row>
    <row r="60" spans="1:18" ht="12.75">
      <c r="A60" s="19">
        <f t="shared" si="1"/>
        <v>53</v>
      </c>
      <c r="B60" s="18">
        <f t="shared" si="2"/>
      </c>
      <c r="C60" s="3">
        <f t="shared" si="3"/>
        <v>2</v>
      </c>
      <c r="D60" s="79">
        <f>Download!C60</f>
        <v>39325</v>
      </c>
      <c r="E60" s="80">
        <f>Download!I60</f>
        <v>28.42</v>
      </c>
      <c r="F60" s="14">
        <f ca="1">IF($E60&lt;&gt;"",AVERAGE(E60:OFFSET(E60,-MIN($I$1,COUNT(E$8:$E60)),0)),"")</f>
        <v>28.931081081081082</v>
      </c>
      <c r="G60" s="9">
        <f ca="1">IF($E60&lt;&gt;"",SUMPRODUCT(B$8:OFFSET($B$8,MIN($I$1,$A60)-1,0),OFFSET(E60,1-MIN($I$1,$A60),0):E60)/$J$2,"")</f>
        <v>28.45295795795796</v>
      </c>
      <c r="H60" s="9">
        <f ca="1">IF($E60&lt;&gt;"",SUMPRODUCT(B$8:OFFSET($B$8,MIN($I$2,$A60)-1,0),OFFSET(E60,1-MIN($I$2,$A60),0):E60)/$J$3,"")</f>
        <v>28.08198830409357</v>
      </c>
      <c r="I60" s="9">
        <f t="shared" si="4"/>
        <v>28.653714946057484</v>
      </c>
      <c r="J60" s="14">
        <f t="shared" si="5"/>
        <v>27.71101865022918</v>
      </c>
      <c r="K60" s="9">
        <f ca="1">IF($E60&lt;&gt;"",SUMPRODUCT(B$8:OFFSET($B$8,MIN($L$1,$A60)-1,0),OFFSET(J60,1-MIN($L$1,$A60),0):J60)/$M$2,"")</f>
        <v>27.648321328847643</v>
      </c>
      <c r="L60" s="34">
        <f t="shared" si="6"/>
        <v>29.08269544764082</v>
      </c>
      <c r="M60" s="14">
        <f t="shared" si="7"/>
        <v>27.568973475729663</v>
      </c>
      <c r="N60" s="9">
        <f t="shared" si="8"/>
        <v>28.29213445594821</v>
      </c>
      <c r="O60" s="35"/>
      <c r="P60" s="18">
        <f t="shared" si="9"/>
        <v>0</v>
      </c>
      <c r="Q60" s="105">
        <f t="shared" si="10"/>
        <v>0</v>
      </c>
      <c r="R60" s="18"/>
    </row>
    <row r="61" spans="1:18" ht="12.75">
      <c r="A61" s="19">
        <f t="shared" si="1"/>
        <v>54</v>
      </c>
      <c r="B61" s="18">
        <f t="shared" si="2"/>
      </c>
      <c r="C61" s="3">
        <f t="shared" si="3"/>
        <v>3</v>
      </c>
      <c r="D61" s="79">
        <f>Download!C61</f>
        <v>39329</v>
      </c>
      <c r="E61" s="80">
        <f>Download!I61</f>
        <v>28.5</v>
      </c>
      <c r="F61" s="14">
        <f ca="1">IF($E61&lt;&gt;"",AVERAGE(E61:OFFSET(E61,-MIN($I$1,COUNT(E$8:$E61)),0)),"")</f>
        <v>28.90027027027027</v>
      </c>
      <c r="G61" s="9">
        <f ca="1">IF($E61&lt;&gt;"",SUMPRODUCT(B$8:OFFSET($B$8,MIN($I$1,$A61)-1,0),OFFSET(E61,1-MIN($I$1,$A61),0):E61)/$J$2,"")</f>
        <v>28.43072072072072</v>
      </c>
      <c r="H61" s="9">
        <f ca="1">IF($E61&lt;&gt;"",SUMPRODUCT(B$8:OFFSET($B$8,MIN($I$2,$A61)-1,0),OFFSET(E61,1-MIN($I$2,$A61),0):E61)/$J$3,"")</f>
        <v>28.117251461988307</v>
      </c>
      <c r="I61" s="9">
        <f t="shared" si="4"/>
        <v>28.645406030054378</v>
      </c>
      <c r="J61" s="14">
        <f t="shared" si="5"/>
        <v>27.803782203255892</v>
      </c>
      <c r="K61" s="9">
        <f ca="1">IF($E61&lt;&gt;"",SUMPRODUCT(B$8:OFFSET($B$8,MIN($L$1,$A61)-1,0),OFFSET(J61,1-MIN($L$1,$A61),0):J61)/$M$2,"")</f>
        <v>27.694699361015154</v>
      </c>
      <c r="L61" s="34">
        <f t="shared" si="6"/>
        <v>29.06650946298413</v>
      </c>
      <c r="M61" s="14">
        <f t="shared" si="7"/>
        <v>27.651233058489076</v>
      </c>
      <c r="N61" s="9">
        <f t="shared" si="8"/>
        <v>28.31401503953261</v>
      </c>
      <c r="O61" s="35"/>
      <c r="P61" s="18">
        <f t="shared" si="9"/>
        <v>0</v>
      </c>
      <c r="Q61" s="105">
        <f t="shared" si="10"/>
        <v>0</v>
      </c>
      <c r="R61" s="18"/>
    </row>
    <row r="62" spans="1:18" ht="12.75">
      <c r="A62" s="19">
        <f t="shared" si="1"/>
        <v>55</v>
      </c>
      <c r="B62" s="18">
        <f t="shared" si="2"/>
      </c>
      <c r="C62" s="3">
        <f t="shared" si="3"/>
        <v>4</v>
      </c>
      <c r="D62" s="79">
        <f>Download!C62</f>
        <v>39330</v>
      </c>
      <c r="E62" s="80">
        <f>Download!I62</f>
        <v>28.17</v>
      </c>
      <c r="F62" s="14">
        <f ca="1">IF($E62&lt;&gt;"",AVERAGE(E62:OFFSET(E62,-MIN($I$1,COUNT(E$8:$E62)),0)),"")</f>
        <v>28.867027027027024</v>
      </c>
      <c r="G62" s="9">
        <f ca="1">IF($E62&lt;&gt;"",SUMPRODUCT(B$8:OFFSET($B$8,MIN($I$1,$A62)-1,0),OFFSET(E62,1-MIN($I$1,$A62),0):E62)/$J$2,"")</f>
        <v>28.391996996996998</v>
      </c>
      <c r="H62" s="9">
        <f ca="1">IF($E62&lt;&gt;"",SUMPRODUCT(B$8:OFFSET($B$8,MIN($I$2,$A62)-1,0),OFFSET(E62,1-MIN($I$2,$A62),0):E62)/$J$3,"")</f>
        <v>28.1240350877193</v>
      </c>
      <c r="I62" s="9">
        <f t="shared" si="4"/>
        <v>28.619708406808194</v>
      </c>
      <c r="J62" s="14">
        <f t="shared" si="5"/>
        <v>27.8560731784416</v>
      </c>
      <c r="K62" s="9">
        <f ca="1">IF($E62&lt;&gt;"",SUMPRODUCT(B$8:OFFSET($B$8,MIN($L$1,$A62)-1,0),OFFSET(J62,1-MIN($L$1,$A62),0):J62)/$M$2,"")</f>
        <v>27.748743743743745</v>
      </c>
      <c r="L62" s="34">
        <f t="shared" si="6"/>
        <v>29.04160642234568</v>
      </c>
      <c r="M62" s="14">
        <f t="shared" si="7"/>
        <v>27.657149871444815</v>
      </c>
      <c r="N62" s="9">
        <f t="shared" si="8"/>
        <v>28.29885556168707</v>
      </c>
      <c r="O62" s="35"/>
      <c r="P62" s="18">
        <f t="shared" si="9"/>
        <v>0</v>
      </c>
      <c r="Q62" s="105">
        <f t="shared" si="10"/>
        <v>0</v>
      </c>
      <c r="R62" s="18"/>
    </row>
    <row r="63" spans="1:18" ht="12.75">
      <c r="A63" s="19">
        <f t="shared" si="1"/>
        <v>56</v>
      </c>
      <c r="B63" s="18">
        <f t="shared" si="2"/>
      </c>
      <c r="C63" s="3">
        <f t="shared" si="3"/>
        <v>5</v>
      </c>
      <c r="D63" s="79">
        <f>Download!C63</f>
        <v>39331</v>
      </c>
      <c r="E63" s="80">
        <f>Download!I63</f>
        <v>28.6</v>
      </c>
      <c r="F63" s="14">
        <f ca="1">IF($E63&lt;&gt;"",AVERAGE(E63:OFFSET(E63,-MIN($I$1,COUNT(E$8:$E63)),0)),"")</f>
        <v>28.839999999999996</v>
      </c>
      <c r="G63" s="9">
        <f ca="1">IF($E63&lt;&gt;"",SUMPRODUCT(B$8:OFFSET($B$8,MIN($I$1,$A63)-1,0),OFFSET(E63,1-MIN($I$1,$A63),0):E63)/$J$2,"")</f>
        <v>28.378663663663662</v>
      </c>
      <c r="H63" s="9">
        <f ca="1">IF($E63&lt;&gt;"",SUMPRODUCT(B$8:OFFSET($B$8,MIN($I$2,$A63)-1,0),OFFSET(E63,1-MIN($I$2,$A63),0):E63)/$J$3,"")</f>
        <v>28.180233918128657</v>
      </c>
      <c r="I63" s="9">
        <f t="shared" si="4"/>
        <v>28.618643087521264</v>
      </c>
      <c r="J63" s="14">
        <f t="shared" si="5"/>
        <v>27.98180417259365</v>
      </c>
      <c r="K63" s="9">
        <f ca="1">IF($E63&lt;&gt;"",SUMPRODUCT(B$8:OFFSET($B$8,MIN($L$1,$A63)-1,0),OFFSET(J63,1-MIN($L$1,$A63),0):J63)/$M$2,"")</f>
        <v>27.829105496473918</v>
      </c>
      <c r="L63" s="34">
        <f t="shared" si="6"/>
        <v>29.02933957728052</v>
      </c>
      <c r="M63" s="14">
        <f t="shared" si="7"/>
        <v>27.754378753696443</v>
      </c>
      <c r="N63" s="9">
        <f t="shared" si="8"/>
        <v>28.330554976246326</v>
      </c>
      <c r="O63" s="35"/>
      <c r="P63" s="18">
        <f t="shared" si="9"/>
        <v>0</v>
      </c>
      <c r="Q63" s="105">
        <f t="shared" si="10"/>
        <v>0</v>
      </c>
      <c r="R63" s="18"/>
    </row>
    <row r="64" spans="1:18" ht="12.75">
      <c r="A64" s="19">
        <f t="shared" si="1"/>
        <v>57</v>
      </c>
      <c r="B64" s="18">
        <f t="shared" si="2"/>
      </c>
      <c r="C64" s="3">
        <f t="shared" si="3"/>
        <v>6</v>
      </c>
      <c r="D64" s="79">
        <f>Download!C64</f>
        <v>39332</v>
      </c>
      <c r="E64" s="80">
        <f>Download!I64</f>
        <v>28.13</v>
      </c>
      <c r="F64" s="14">
        <f ca="1">IF($E64&lt;&gt;"",AVERAGE(E64:OFFSET(E64,-MIN($I$1,COUNT(E$8:$E64)),0)),"")</f>
        <v>28.780270270270268</v>
      </c>
      <c r="G64" s="9">
        <f ca="1">IF($E64&lt;&gt;"",SUMPRODUCT(B$8:OFFSET($B$8,MIN($I$1,$A64)-1,0),OFFSET(E64,1-MIN($I$1,$A64),0):E64)/$J$2,"")</f>
        <v>28.342537537537538</v>
      </c>
      <c r="H64" s="9">
        <f ca="1">IF($E64&lt;&gt;"",SUMPRODUCT(B$8:OFFSET($B$8,MIN($I$2,$A64)-1,0),OFFSET(E64,1-MIN($I$2,$A64),0):E64)/$J$3,"")</f>
        <v>28.185204678362574</v>
      </c>
      <c r="I64" s="9">
        <f t="shared" si="4"/>
        <v>28.592229947655248</v>
      </c>
      <c r="J64" s="14">
        <f t="shared" si="5"/>
        <v>28.02787181918761</v>
      </c>
      <c r="K64" s="9">
        <f ca="1">IF($E64&lt;&gt;"",SUMPRODUCT(B$8:OFFSET($B$8,MIN($L$1,$A64)-1,0),OFFSET(J64,1-MIN($L$1,$A64),0):J64)/$M$2,"")</f>
        <v>27.903389216283955</v>
      </c>
      <c r="L64" s="34">
        <f t="shared" si="6"/>
        <v>29.004357922356064</v>
      </c>
      <c r="M64" s="14">
        <f t="shared" si="7"/>
        <v>27.7438718830349</v>
      </c>
      <c r="N64" s="9">
        <f t="shared" si="8"/>
        <v>28.309443926115133</v>
      </c>
      <c r="O64" s="35"/>
      <c r="P64" s="18">
        <f t="shared" si="9"/>
        <v>0</v>
      </c>
      <c r="Q64" s="105">
        <f t="shared" si="10"/>
        <v>0</v>
      </c>
      <c r="R64" s="18"/>
    </row>
    <row r="65" spans="1:18" ht="12.75">
      <c r="A65" s="19">
        <f t="shared" si="1"/>
        <v>58</v>
      </c>
      <c r="B65" s="18">
        <f t="shared" si="2"/>
      </c>
      <c r="C65" s="3">
        <f t="shared" si="3"/>
        <v>7</v>
      </c>
      <c r="D65" s="79">
        <f>Download!C65</f>
        <v>39335</v>
      </c>
      <c r="E65" s="80">
        <f>Download!I65</f>
        <v>28.17</v>
      </c>
      <c r="F65" s="14">
        <f ca="1">IF($E65&lt;&gt;"",AVERAGE(E65:OFFSET(E65,-MIN($I$1,COUNT(E$8:$E65)),0)),"")</f>
        <v>28.717837837837838</v>
      </c>
      <c r="G65" s="9">
        <f ca="1">IF($E65&lt;&gt;"",SUMPRODUCT(B$8:OFFSET($B$8,MIN($I$1,$A65)-1,0),OFFSET(E65,1-MIN($I$1,$A65),0):E65)/$J$2,"")</f>
        <v>28.312102102102102</v>
      </c>
      <c r="H65" s="9">
        <f ca="1">IF($E65&lt;&gt;"",SUMPRODUCT(B$8:OFFSET($B$8,MIN($I$2,$A65)-1,0),OFFSET(E65,1-MIN($I$2,$A65),0):E65)/$J$3,"")</f>
        <v>28.194912280701754</v>
      </c>
      <c r="I65" s="9">
        <f t="shared" si="4"/>
        <v>28.569406707241452</v>
      </c>
      <c r="J65" s="14">
        <f t="shared" si="5"/>
        <v>28.077722459301405</v>
      </c>
      <c r="K65" s="9">
        <f ca="1">IF($E65&lt;&gt;"",SUMPRODUCT(B$8:OFFSET($B$8,MIN($L$1,$A65)-1,0),OFFSET(J65,1-MIN($L$1,$A65),0):J65)/$M$2,"")</f>
        <v>27.972367292104135</v>
      </c>
      <c r="L65" s="34">
        <f t="shared" si="6"/>
        <v>28.98118131340173</v>
      </c>
      <c r="M65" s="14">
        <f t="shared" si="7"/>
        <v>27.74548343982614</v>
      </c>
      <c r="N65" s="9">
        <f t="shared" si="8"/>
        <v>28.294765618103014</v>
      </c>
      <c r="O65" s="35"/>
      <c r="P65" s="18">
        <f t="shared" si="9"/>
        <v>0</v>
      </c>
      <c r="Q65" s="105">
        <f t="shared" si="10"/>
        <v>0</v>
      </c>
      <c r="R65" s="18"/>
    </row>
    <row r="66" spans="1:18" ht="12.75">
      <c r="A66" s="19">
        <f t="shared" si="1"/>
        <v>59</v>
      </c>
      <c r="B66" s="18">
        <f t="shared" si="2"/>
      </c>
      <c r="C66" s="3">
        <f t="shared" si="3"/>
        <v>8</v>
      </c>
      <c r="D66" s="79">
        <f>Download!C66</f>
        <v>39336</v>
      </c>
      <c r="E66" s="80">
        <f>Download!I66</f>
        <v>28.62</v>
      </c>
      <c r="F66" s="14">
        <f ca="1">IF($E66&lt;&gt;"",AVERAGE(E66:OFFSET(E66,-MIN($I$1,COUNT(E$8:$E66)),0)),"")</f>
        <v>28.65189189189189</v>
      </c>
      <c r="G66" s="9">
        <f ca="1">IF($E66&lt;&gt;"",SUMPRODUCT(B$8:OFFSET($B$8,MIN($I$1,$A66)-1,0),OFFSET(E66,1-MIN($I$1,$A66),0):E66)/$J$2,"")</f>
        <v>28.31033033033033</v>
      </c>
      <c r="H66" s="9">
        <f ca="1">IF($E66&lt;&gt;"",SUMPRODUCT(B$8:OFFSET($B$8,MIN($I$2,$A66)-1,0),OFFSET(E66,1-MIN($I$2,$A66),0):E66)/$J$3,"")</f>
        <v>28.25076023391813</v>
      </c>
      <c r="I66" s="9">
        <f t="shared" si="4"/>
        <v>28.572141479822996</v>
      </c>
      <c r="J66" s="14">
        <f t="shared" si="5"/>
        <v>28.191190137505927</v>
      </c>
      <c r="K66" s="9">
        <f ca="1">IF($E66&lt;&gt;"",SUMPRODUCT(B$8:OFFSET($B$8,MIN($L$1,$A66)-1,0),OFFSET(J66,1-MIN($L$1,$A66),0):J66)/$M$2,"")</f>
        <v>28.052789594105384</v>
      </c>
      <c r="L66" s="34">
        <f t="shared" si="6"/>
        <v>28.971148499140572</v>
      </c>
      <c r="M66" s="14">
        <f t="shared" si="7"/>
        <v>27.8427194889463</v>
      </c>
      <c r="N66" s="9">
        <f t="shared" si="8"/>
        <v>28.329000816197432</v>
      </c>
      <c r="O66" s="35"/>
      <c r="P66" s="18">
        <f t="shared" si="9"/>
        <v>0</v>
      </c>
      <c r="Q66" s="105">
        <f t="shared" si="10"/>
        <v>0</v>
      </c>
      <c r="R66" s="18"/>
    </row>
    <row r="67" spans="1:18" ht="12.75">
      <c r="A67" s="19">
        <f t="shared" si="1"/>
        <v>60</v>
      </c>
      <c r="B67" s="18">
        <f t="shared" si="2"/>
      </c>
      <c r="C67" s="3">
        <f t="shared" si="3"/>
        <v>9</v>
      </c>
      <c r="D67" s="79">
        <f>Download!C67</f>
        <v>39337</v>
      </c>
      <c r="E67" s="80">
        <f>Download!I67</f>
        <v>28.62</v>
      </c>
      <c r="F67" s="14">
        <f ca="1">IF($E67&lt;&gt;"",AVERAGE(E67:OFFSET(E67,-MIN($I$1,COUNT(E$8:$E67)),0)),"")</f>
        <v>28.595135135135127</v>
      </c>
      <c r="G67" s="9">
        <f ca="1">IF($E67&lt;&gt;"",SUMPRODUCT(B$8:OFFSET($B$8,MIN($I$1,$A67)-1,0),OFFSET(E67,1-MIN($I$1,$A67),0):E67)/$J$2,"")</f>
        <v>28.31171171171171</v>
      </c>
      <c r="H67" s="9">
        <f ca="1">IF($E67&lt;&gt;"",SUMPRODUCT(B$8:OFFSET($B$8,MIN($I$2,$A67)-1,0),OFFSET(E67,1-MIN($I$2,$A67),0):E67)/$J$3,"")</f>
        <v>28.301812865497073</v>
      </c>
      <c r="I67" s="9">
        <f t="shared" si="4"/>
        <v>28.57472842685959</v>
      </c>
      <c r="J67" s="14">
        <f t="shared" si="5"/>
        <v>28.291914019282437</v>
      </c>
      <c r="K67" s="9">
        <f ca="1">IF($E67&lt;&gt;"",SUMPRODUCT(B$8:OFFSET($B$8,MIN($L$1,$A67)-1,0),OFFSET(J67,1-MIN($L$1,$A67),0):J67)/$M$2,"")</f>
        <v>28.13912483912484</v>
      </c>
      <c r="L67" s="34">
        <f t="shared" si="6"/>
        <v>28.961394374164442</v>
      </c>
      <c r="M67" s="14">
        <f t="shared" si="7"/>
        <v>27.929440073968657</v>
      </c>
      <c r="N67" s="9">
        <f t="shared" si="8"/>
        <v>28.35963230922928</v>
      </c>
      <c r="O67" s="35"/>
      <c r="P67" s="18">
        <f t="shared" si="9"/>
        <v>0</v>
      </c>
      <c r="Q67" s="105">
        <f t="shared" si="10"/>
        <v>0</v>
      </c>
      <c r="R67" s="18"/>
    </row>
    <row r="68" spans="1:18" ht="12.75">
      <c r="A68" s="19">
        <f t="shared" si="1"/>
        <v>61</v>
      </c>
      <c r="B68" s="18">
        <f t="shared" si="2"/>
      </c>
      <c r="C68" s="3">
        <f t="shared" si="3"/>
        <v>10</v>
      </c>
      <c r="D68" s="79">
        <f>Download!C68</f>
        <v>39338</v>
      </c>
      <c r="E68" s="80">
        <f>Download!I68</f>
        <v>28.85</v>
      </c>
      <c r="F68" s="14">
        <f ca="1">IF($E68&lt;&gt;"",AVERAGE(E68:OFFSET(E68,-MIN($I$1,COUNT(E$8:$E68)),0)),"")</f>
        <v>28.543783783783773</v>
      </c>
      <c r="G68" s="9">
        <f ca="1">IF($E68&lt;&gt;"",SUMPRODUCT(B$8:OFFSET($B$8,MIN($I$1,$A68)-1,0),OFFSET(E68,1-MIN($I$1,$A68),0):E68)/$J$2,"")</f>
        <v>28.32872372372373</v>
      </c>
      <c r="H68" s="9">
        <f ca="1">IF($E68&lt;&gt;"",SUMPRODUCT(B$8:OFFSET($B$8,MIN($I$2,$A68)-1,0),OFFSET(E68,1-MIN($I$2,$A68),0):E68)/$J$3,"")</f>
        <v>28.37058479532164</v>
      </c>
      <c r="I68" s="9">
        <f t="shared" si="4"/>
        <v>28.58960797135367</v>
      </c>
      <c r="J68" s="14">
        <f t="shared" si="5"/>
        <v>28.41244586691955</v>
      </c>
      <c r="K68" s="9">
        <f ca="1">IF($E68&lt;&gt;"",SUMPRODUCT(B$8:OFFSET($B$8,MIN($L$1,$A68)-1,0),OFFSET(J68,1-MIN($L$1,$A68),0):J68)/$M$2,"")</f>
        <v>28.236653382706013</v>
      </c>
      <c r="L68" s="34">
        <f t="shared" si="6"/>
        <v>28.958300085993205</v>
      </c>
      <c r="M68" s="14">
        <f t="shared" si="7"/>
        <v>28.054533939960727</v>
      </c>
      <c r="N68" s="9">
        <f t="shared" si="8"/>
        <v>28.411249960889357</v>
      </c>
      <c r="O68" s="35"/>
      <c r="P68" s="18">
        <f t="shared" si="9"/>
        <v>0</v>
      </c>
      <c r="Q68" s="105">
        <f t="shared" si="10"/>
        <v>0</v>
      </c>
      <c r="R68" s="18"/>
    </row>
    <row r="69" spans="1:18" ht="12.75">
      <c r="A69" s="19">
        <f t="shared" si="1"/>
        <v>62</v>
      </c>
      <c r="B69" s="18">
        <f t="shared" si="2"/>
      </c>
      <c r="C69" s="3">
        <f t="shared" si="3"/>
        <v>11</v>
      </c>
      <c r="D69" s="79">
        <f>Download!C69</f>
        <v>39339</v>
      </c>
      <c r="E69" s="80">
        <f>Download!I69</f>
        <v>28.73</v>
      </c>
      <c r="F69" s="14">
        <f ca="1">IF($E69&lt;&gt;"",AVERAGE(E69:OFFSET(E69,-MIN($I$1,COUNT(E$8:$E69)),0)),"")</f>
        <v>28.499729729729722</v>
      </c>
      <c r="G69" s="9">
        <f ca="1">IF($E69&lt;&gt;"",SUMPRODUCT(B$8:OFFSET($B$8,MIN($I$1,$A69)-1,0),OFFSET(E69,1-MIN($I$1,$A69),0):E69)/$J$2,"")</f>
        <v>28.341516516516524</v>
      </c>
      <c r="H69" s="9">
        <f ca="1">IF($E69&lt;&gt;"",SUMPRODUCT(B$8:OFFSET($B$8,MIN($I$2,$A69)-1,0),OFFSET(E69,1-MIN($I$2,$A69),0):E69)/$J$3,"")</f>
        <v>28.421461988304102</v>
      </c>
      <c r="I69" s="9">
        <f t="shared" si="4"/>
        <v>28.597196729658876</v>
      </c>
      <c r="J69" s="14">
        <f t="shared" si="5"/>
        <v>28.50140746009168</v>
      </c>
      <c r="K69" s="9">
        <f ca="1">IF($E69&lt;&gt;"",SUMPRODUCT(B$8:OFFSET($B$8,MIN($L$1,$A69)-1,0),OFFSET(J69,1-MIN($L$1,$A69),0):J69)/$M$2,"")</f>
        <v>28.333105586789802</v>
      </c>
      <c r="L69" s="34">
        <f t="shared" si="6"/>
        <v>28.951958416937835</v>
      </c>
      <c r="M69" s="14">
        <f t="shared" si="7"/>
        <v>28.14001433043788</v>
      </c>
      <c r="N69" s="9">
        <f t="shared" si="8"/>
        <v>28.444802596585212</v>
      </c>
      <c r="O69" s="35"/>
      <c r="P69" s="18">
        <f t="shared" si="9"/>
        <v>0</v>
      </c>
      <c r="Q69" s="105">
        <f t="shared" si="10"/>
        <v>0</v>
      </c>
      <c r="R69" s="18"/>
    </row>
    <row r="70" spans="1:18" ht="12.75">
      <c r="A70" s="19">
        <f t="shared" si="1"/>
        <v>63</v>
      </c>
      <c r="B70" s="18">
        <f t="shared" si="2"/>
      </c>
      <c r="C70" s="3">
        <f t="shared" si="3"/>
        <v>12</v>
      </c>
      <c r="D70" s="79">
        <f>Download!C70</f>
        <v>39342</v>
      </c>
      <c r="E70" s="80">
        <f>Download!I70</f>
        <v>28.42</v>
      </c>
      <c r="F70" s="14">
        <f ca="1">IF($E70&lt;&gt;"",AVERAGE(E70:OFFSET(E70,-MIN($I$1,COUNT(E$8:$E70)),0)),"")</f>
        <v>28.449729729729725</v>
      </c>
      <c r="G70" s="9">
        <f ca="1">IF($E70&lt;&gt;"",SUMPRODUCT(B$8:OFFSET($B$8,MIN($I$1,$A70)-1,0),OFFSET(E70,1-MIN($I$1,$A70),0):E70)/$J$2,"")</f>
        <v>28.33986486486486</v>
      </c>
      <c r="H70" s="9">
        <f ca="1">IF($E70&lt;&gt;"",SUMPRODUCT(B$8:OFFSET($B$8,MIN($I$2,$A70)-1,0),OFFSET(E70,1-MIN($I$2,$A70),0):E70)/$J$3,"")</f>
        <v>28.435146198830413</v>
      </c>
      <c r="I70" s="9">
        <f t="shared" si="4"/>
        <v>28.587618528055696</v>
      </c>
      <c r="J70" s="14">
        <f t="shared" si="5"/>
        <v>28.530427532795965</v>
      </c>
      <c r="K70" s="9">
        <f ca="1">IF($E70&lt;&gt;"",SUMPRODUCT(B$8:OFFSET($B$8,MIN($L$1,$A70)-1,0),OFFSET(J70,1-MIN($L$1,$A70),0):J70)/$M$2,"")</f>
        <v>28.413106226527287</v>
      </c>
      <c r="L70" s="34">
        <f t="shared" si="6"/>
        <v>28.937181794245117</v>
      </c>
      <c r="M70" s="14">
        <f t="shared" si="7"/>
        <v>28.151338334722602</v>
      </c>
      <c r="N70" s="9">
        <f t="shared" si="8"/>
        <v>28.442191796944662</v>
      </c>
      <c r="O70" s="35"/>
      <c r="P70" s="18">
        <f t="shared" si="9"/>
        <v>0</v>
      </c>
      <c r="Q70" s="105">
        <f t="shared" si="10"/>
        <v>0</v>
      </c>
      <c r="R70" s="18"/>
    </row>
    <row r="71" spans="1:18" ht="12.75">
      <c r="A71" s="19">
        <f t="shared" si="1"/>
        <v>64</v>
      </c>
      <c r="B71" s="18">
        <f t="shared" si="2"/>
      </c>
      <c r="C71" s="3">
        <f t="shared" si="3"/>
        <v>13</v>
      </c>
      <c r="D71" s="79">
        <f>Download!C71</f>
        <v>39343</v>
      </c>
      <c r="E71" s="80">
        <f>Download!I71</f>
        <v>28.62</v>
      </c>
      <c r="F71" s="14">
        <f ca="1">IF($E71&lt;&gt;"",AVERAGE(E71:OFFSET(E71,-MIN($I$1,COUNT(E$8:$E71)),0)),"")</f>
        <v>28.424594594594584</v>
      </c>
      <c r="G71" s="9">
        <f ca="1">IF($E71&lt;&gt;"",SUMPRODUCT(B$8:OFFSET($B$8,MIN($I$1,$A71)-1,0),OFFSET(E71,1-MIN($I$1,$A71),0):E71)/$J$2,"")</f>
        <v>28.350720720720723</v>
      </c>
      <c r="H71" s="9">
        <f ca="1">IF($E71&lt;&gt;"",SUMPRODUCT(B$8:OFFSET($B$8,MIN($I$2,$A71)-1,0),OFFSET(E71,1-MIN($I$2,$A71),0):E71)/$J$3,"")</f>
        <v>28.46608187134503</v>
      </c>
      <c r="I71" s="9">
        <f t="shared" si="4"/>
        <v>28.589368877890525</v>
      </c>
      <c r="J71" s="14">
        <f t="shared" si="5"/>
        <v>28.581443021969335</v>
      </c>
      <c r="K71" s="9">
        <f ca="1">IF($E71&lt;&gt;"",SUMPRODUCT(B$8:OFFSET($B$8,MIN($L$1,$A71)-1,0),OFFSET(J71,1-MIN($L$1,$A71),0):J71)/$M$2,"")</f>
        <v>28.483751495856765</v>
      </c>
      <c r="L71" s="34">
        <f t="shared" si="6"/>
        <v>28.92837118884942</v>
      </c>
      <c r="M71" s="14">
        <f t="shared" si="7"/>
        <v>28.203987593912508</v>
      </c>
      <c r="N71" s="9">
        <f t="shared" si="8"/>
        <v>28.460908449897854</v>
      </c>
      <c r="O71" s="35"/>
      <c r="P71" s="18">
        <f t="shared" si="9"/>
        <v>0</v>
      </c>
      <c r="Q71" s="105">
        <f t="shared" si="10"/>
        <v>0</v>
      </c>
      <c r="R71" s="18"/>
    </row>
    <row r="72" spans="1:18" ht="12.75">
      <c r="A72" s="19">
        <f t="shared" si="1"/>
        <v>65</v>
      </c>
      <c r="B72" s="18">
        <f t="shared" si="2"/>
      </c>
      <c r="C72" s="3">
        <f t="shared" si="3"/>
        <v>14</v>
      </c>
      <c r="D72" s="79">
        <f>Download!C72</f>
        <v>39344</v>
      </c>
      <c r="E72" s="80">
        <f>Download!I72</f>
        <v>28.36</v>
      </c>
      <c r="F72" s="14">
        <f ca="1">IF($E72&lt;&gt;"",AVERAGE(E72:OFFSET(E72,-MIN($I$1,COUNT(E$8:$E72)),0)),"")</f>
        <v>28.4081081081081</v>
      </c>
      <c r="G72" s="9">
        <f ca="1">IF($E72&lt;&gt;"",SUMPRODUCT(B$8:OFFSET($B$8,MIN($I$1,$A72)-1,0),OFFSET(E72,1-MIN($I$1,$A72),0):E72)/$J$2,"")</f>
        <v>28.348048048048053</v>
      </c>
      <c r="H72" s="9">
        <f ca="1">IF($E72&lt;&gt;"",SUMPRODUCT(B$8:OFFSET($B$8,MIN($I$2,$A72)-1,0),OFFSET(E72,1-MIN($I$2,$A72),0):E72)/$J$3,"")</f>
        <v>28.465555555555557</v>
      </c>
      <c r="I72" s="9">
        <f t="shared" si="4"/>
        <v>28.576970560166714</v>
      </c>
      <c r="J72" s="14">
        <f t="shared" si="5"/>
        <v>28.58306306306306</v>
      </c>
      <c r="K72" s="9">
        <f ca="1">IF($E72&lt;&gt;"",SUMPRODUCT(B$8:OFFSET($B$8,MIN($L$1,$A72)-1,0),OFFSET(J72,1-MIN($L$1,$A72),0):J72)/$M$2,"")</f>
        <v>28.530872940609783</v>
      </c>
      <c r="L72" s="34">
        <f t="shared" si="6"/>
        <v>28.912583100270272</v>
      </c>
      <c r="M72" s="14">
        <f t="shared" si="7"/>
        <v>28.196918403076594</v>
      </c>
      <c r="N72" s="9">
        <f t="shared" si="8"/>
        <v>28.45028650780334</v>
      </c>
      <c r="O72" s="35"/>
      <c r="P72" s="18">
        <f t="shared" si="9"/>
        <v>0</v>
      </c>
      <c r="Q72" s="105">
        <f t="shared" si="10"/>
        <v>0</v>
      </c>
      <c r="R72" s="18"/>
    </row>
    <row r="73" spans="1:18" ht="12.75">
      <c r="A73" s="19">
        <f t="shared" si="1"/>
        <v>66</v>
      </c>
      <c r="B73" s="18">
        <f t="shared" si="2"/>
      </c>
      <c r="C73" s="3">
        <f t="shared" si="3"/>
        <v>15</v>
      </c>
      <c r="D73" s="79">
        <f>Download!C73</f>
        <v>39345</v>
      </c>
      <c r="E73" s="80">
        <f>Download!I73</f>
        <v>28.11</v>
      </c>
      <c r="F73" s="14">
        <f ca="1">IF($E73&lt;&gt;"",AVERAGE(E73:OFFSET(E73,-MIN($I$1,COUNT(E$8:$E73)),0)),"")</f>
        <v>28.38459459459458</v>
      </c>
      <c r="G73" s="9">
        <f ca="1">IF($E73&lt;&gt;"",SUMPRODUCT(B$8:OFFSET($B$8,MIN($I$1,$A73)-1,0),OFFSET(E73,1-MIN($I$1,$A73),0):E73)/$J$2,"")</f>
        <v>28.33279279279279</v>
      </c>
      <c r="H73" s="9">
        <f ca="1">IF($E73&lt;&gt;"",SUMPRODUCT(B$8:OFFSET($B$8,MIN($I$2,$A73)-1,0),OFFSET(E73,1-MIN($I$2,$A73),0):E73)/$J$3,"")</f>
        <v>28.43654970760234</v>
      </c>
      <c r="I73" s="9">
        <f t="shared" si="4"/>
        <v>28.551728908265808</v>
      </c>
      <c r="J73" s="14">
        <f t="shared" si="5"/>
        <v>28.540306622411887</v>
      </c>
      <c r="K73" s="9">
        <f ca="1">IF($E73&lt;&gt;"",SUMPRODUCT(B$8:OFFSET($B$8,MIN($L$1,$A73)-1,0),OFFSET(J73,1-MIN($L$1,$A73),0):J73)/$M$2,"")</f>
        <v>28.54711764395975</v>
      </c>
      <c r="L73" s="34">
        <f t="shared" si="6"/>
        <v>28.89028912526276</v>
      </c>
      <c r="M73" s="14">
        <f t="shared" si="7"/>
        <v>28.13994280967735</v>
      </c>
      <c r="N73" s="9">
        <f t="shared" si="8"/>
        <v>28.41446687540299</v>
      </c>
      <c r="O73" s="35"/>
      <c r="P73" s="18">
        <f t="shared" si="9"/>
        <v>0</v>
      </c>
      <c r="Q73" s="105">
        <f t="shared" si="10"/>
        <v>0</v>
      </c>
      <c r="R73" s="18"/>
    </row>
    <row r="74" spans="1:18" ht="12.75">
      <c r="A74" s="19">
        <f aca="true" t="shared" si="11" ref="A74:A137">1+A73</f>
        <v>67</v>
      </c>
      <c r="B74" s="18">
        <f aca="true" t="shared" si="12" ref="B74:B137">IF(A74&lt;=$I$1,1+B73,"")</f>
      </c>
      <c r="C74" s="3">
        <f aca="true" t="shared" si="13" ref="C74:C137">1+C73</f>
        <v>16</v>
      </c>
      <c r="D74" s="79">
        <f>Download!C74</f>
        <v>39346</v>
      </c>
      <c r="E74" s="80">
        <f>Download!I74</f>
        <v>28.34</v>
      </c>
      <c r="F74" s="14">
        <f ca="1">IF($E74&lt;&gt;"",AVERAGE(E74:OFFSET(E74,-MIN($I$1,COUNT(E$8:$E74)),0)),"")</f>
        <v>28.3781081081081</v>
      </c>
      <c r="G74" s="9">
        <f ca="1">IF($E74&lt;&gt;"",SUMPRODUCT(B$8:OFFSET($B$8,MIN($I$1,$A74)-1,0),OFFSET(E74,1-MIN($I$1,$A74),0):E74)/$J$2,"")</f>
        <v>28.330675675675682</v>
      </c>
      <c r="H74" s="9">
        <f ca="1">IF($E74&lt;&gt;"",SUMPRODUCT(B$8:OFFSET($B$8,MIN($I$2,$A74)-1,0),OFFSET(E74,1-MIN($I$2,$A74),0):E74)/$J$3,"")</f>
        <v>28.434035087719298</v>
      </c>
      <c r="I74" s="9">
        <f aca="true" t="shared" si="14" ref="I74:I137">IF($E74&lt;&gt;"",$J$1*I73+(1-$J$1)*$E74,"")</f>
        <v>28.5402841024136</v>
      </c>
      <c r="J74" s="14">
        <f aca="true" t="shared" si="15" ref="J74:J137">IF($E74&lt;&gt;"",2*H74-G74,"")</f>
        <v>28.537394499762915</v>
      </c>
      <c r="K74" s="9">
        <f ca="1">IF($E74&lt;&gt;"",SUMPRODUCT(B$8:OFFSET($B$8,MIN($L$1,$A74)-1,0),OFFSET(J74,1-MIN($L$1,$A74),0):J74)/$M$2,"")</f>
        <v>28.55070209307051</v>
      </c>
      <c r="L74" s="34">
        <f aca="true" t="shared" si="16" ref="L74:L137">IF($E74&lt;&gt;"",(E74+($I$1-1)*L73)/$I$1,"")</f>
        <v>28.87500331622768</v>
      </c>
      <c r="M74" s="14">
        <f aca="true" t="shared" si="17" ref="M74:M137">IF($E74&lt;&gt;"",(1+$I$4)*N74-$I$4*I74,"")</f>
        <v>28.13931656599135</v>
      </c>
      <c r="N74" s="9">
        <f aca="true" t="shared" si="18" ref="N74:N137">IF($E74&lt;&gt;"",$J$4*N73+(1-$J$4)*$E74,"")</f>
        <v>28.406628256939516</v>
      </c>
      <c r="O74" s="35"/>
      <c r="P74" s="18">
        <f t="shared" si="9"/>
        <v>0</v>
      </c>
      <c r="Q74" s="105">
        <f t="shared" si="10"/>
        <v>0</v>
      </c>
      <c r="R74" s="18"/>
    </row>
    <row r="75" spans="1:18" ht="12.75">
      <c r="A75" s="19">
        <f t="shared" si="11"/>
        <v>68</v>
      </c>
      <c r="B75" s="18">
        <f t="shared" si="12"/>
      </c>
      <c r="C75" s="3">
        <f t="shared" si="13"/>
        <v>17</v>
      </c>
      <c r="D75" s="79">
        <f>Download!C75</f>
        <v>39349</v>
      </c>
      <c r="E75" s="80">
        <f>Download!I75</f>
        <v>28.77</v>
      </c>
      <c r="F75" s="14">
        <f ca="1">IF($E75&lt;&gt;"",AVERAGE(E75:OFFSET(E75,-MIN($I$1,COUNT(E$8:$E75)),0)),"")</f>
        <v>28.37513513513513</v>
      </c>
      <c r="G75" s="9">
        <f ca="1">IF($E75&lt;&gt;"",SUMPRODUCT(B$8:OFFSET($B$8,MIN($I$1,$A75)-1,0),OFFSET(E75,1-MIN($I$1,$A75),0):E75)/$J$2,"")</f>
        <v>28.352612612612617</v>
      </c>
      <c r="H75" s="9">
        <f ca="1">IF($E75&lt;&gt;"",SUMPRODUCT(B$8:OFFSET($B$8,MIN($I$2,$A75)-1,0),OFFSET(E75,1-MIN($I$2,$A75),0):E75)/$J$3,"")</f>
        <v>28.475847953216373</v>
      </c>
      <c r="I75" s="9">
        <f t="shared" si="14"/>
        <v>28.552701177958813</v>
      </c>
      <c r="J75" s="14">
        <f t="shared" si="15"/>
        <v>28.59908329382013</v>
      </c>
      <c r="K75" s="9">
        <f ca="1">IF($E75&lt;&gt;"",SUMPRODUCT(B$8:OFFSET($B$8,MIN($L$1,$A75)-1,0),OFFSET(J75,1-MIN($L$1,$A75),0):J75)/$M$2,"")</f>
        <v>28.56596197701461</v>
      </c>
      <c r="L75" s="34">
        <f t="shared" si="16"/>
        <v>28.872086557443577</v>
      </c>
      <c r="M75" s="14">
        <f t="shared" si="17"/>
        <v>28.2292313863937</v>
      </c>
      <c r="N75" s="9">
        <f t="shared" si="18"/>
        <v>28.444877914103778</v>
      </c>
      <c r="O75" s="35"/>
      <c r="P75" s="18">
        <f t="shared" si="9"/>
        <v>0</v>
      </c>
      <c r="Q75" s="105">
        <f t="shared" si="10"/>
        <v>0</v>
      </c>
      <c r="R75" s="18"/>
    </row>
    <row r="76" spans="1:18" ht="12.75">
      <c r="A76" s="19">
        <f t="shared" si="11"/>
        <v>69</v>
      </c>
      <c r="B76" s="18">
        <f t="shared" si="12"/>
      </c>
      <c r="C76" s="3">
        <f t="shared" si="13"/>
        <v>18</v>
      </c>
      <c r="D76" s="79">
        <f>Download!C76</f>
        <v>39350</v>
      </c>
      <c r="E76" s="80">
        <f>Download!I76</f>
        <v>29.24</v>
      </c>
      <c r="F76" s="14">
        <f ca="1">IF($E76&lt;&gt;"",AVERAGE(E76:OFFSET(E76,-MIN($I$1,COUNT(E$8:$E76)),0)),"")</f>
        <v>28.37891891891892</v>
      </c>
      <c r="G76" s="9">
        <f ca="1">IF($E76&lt;&gt;"",SUMPRODUCT(B$8:OFFSET($B$8,MIN($I$1,$A76)-1,0),OFFSET(E76,1-MIN($I$1,$A76),0):E76)/$J$2,"")</f>
        <v>28.400450450450453</v>
      </c>
      <c r="H76" s="9">
        <f ca="1">IF($E76&lt;&gt;"",SUMPRODUCT(B$8:OFFSET($B$8,MIN($I$2,$A76)-1,0),OFFSET(E76,1-MIN($I$2,$A76),0):E76)/$J$3,"")</f>
        <v>28.56046783625731</v>
      </c>
      <c r="I76" s="9">
        <f t="shared" si="14"/>
        <v>28.589852465636714</v>
      </c>
      <c r="J76" s="14">
        <f t="shared" si="15"/>
        <v>28.720485222064166</v>
      </c>
      <c r="K76" s="9">
        <f ca="1">IF($E76&lt;&gt;"",SUMPRODUCT(B$8:OFFSET($B$8,MIN($L$1,$A76)-1,0),OFFSET(J76,1-MIN($L$1,$A76),0):J76)/$M$2,"")</f>
        <v>28.611256895993733</v>
      </c>
      <c r="L76" s="34">
        <f t="shared" si="16"/>
        <v>28.88230637529237</v>
      </c>
      <c r="M76" s="14">
        <f t="shared" si="17"/>
        <v>28.406019996057758</v>
      </c>
      <c r="N76" s="9">
        <f t="shared" si="18"/>
        <v>28.52857497577706</v>
      </c>
      <c r="O76" s="35"/>
      <c r="P76" s="18">
        <f aca="true" t="shared" si="19" ref="P76:P139">IF($M76&lt;(1+P$5)*MAX($M74,$M75),$E76,0)</f>
        <v>0</v>
      </c>
      <c r="Q76" s="105">
        <f aca="true" t="shared" si="20" ref="Q76:Q139">IF($M76&gt;(1+Q$5)*MIN($M74,$M75),$E76,0)</f>
        <v>0</v>
      </c>
      <c r="R76" s="18"/>
    </row>
    <row r="77" spans="1:18" ht="12.75">
      <c r="A77" s="19">
        <f t="shared" si="11"/>
        <v>70</v>
      </c>
      <c r="B77" s="18">
        <f t="shared" si="12"/>
      </c>
      <c r="C77" s="3">
        <f t="shared" si="13"/>
        <v>19</v>
      </c>
      <c r="D77" s="79">
        <f>Download!C77</f>
        <v>39351</v>
      </c>
      <c r="E77" s="80">
        <f>Download!I77</f>
        <v>29.18</v>
      </c>
      <c r="F77" s="14">
        <f ca="1">IF($E77&lt;&gt;"",AVERAGE(E77:OFFSET(E77,-MIN($I$1,COUNT(E$8:$E77)),0)),"")</f>
        <v>28.395945945945943</v>
      </c>
      <c r="G77" s="9">
        <f ca="1">IF($E77&lt;&gt;"",SUMPRODUCT(B$8:OFFSET($B$8,MIN($I$1,$A77)-1,0),OFFSET(E77,1-MIN($I$1,$A77),0):E77)/$J$2,"")</f>
        <v>28.44400900900901</v>
      </c>
      <c r="H77" s="9">
        <f ca="1">IF($E77&lt;&gt;"",SUMPRODUCT(B$8:OFFSET($B$8,MIN($I$2,$A77)-1,0),OFFSET(E77,1-MIN($I$2,$A77),0):E77)/$J$3,"")</f>
        <v>28.63315789473684</v>
      </c>
      <c r="I77" s="9">
        <f t="shared" si="14"/>
        <v>28.62175233235905</v>
      </c>
      <c r="J77" s="14">
        <f t="shared" si="15"/>
        <v>28.822306780464668</v>
      </c>
      <c r="K77" s="9">
        <f ca="1">IF($E77&lt;&gt;"",SUMPRODUCT(B$8:OFFSET($B$8,MIN($L$1,$A77)-1,0),OFFSET(J77,1-MIN($L$1,$A77),0):J77)/$M$2,"")</f>
        <v>28.67659332264595</v>
      </c>
      <c r="L77" s="34">
        <f t="shared" si="16"/>
        <v>28.890575642645363</v>
      </c>
      <c r="M77" s="14">
        <f t="shared" si="17"/>
        <v>28.547933428157165</v>
      </c>
      <c r="N77" s="9">
        <f t="shared" si="18"/>
        <v>28.59714603095842</v>
      </c>
      <c r="O77" s="35"/>
      <c r="P77" s="18">
        <f t="shared" si="19"/>
        <v>0</v>
      </c>
      <c r="Q77" s="105">
        <f t="shared" si="20"/>
        <v>0</v>
      </c>
      <c r="R77" s="18"/>
    </row>
    <row r="78" spans="1:18" ht="12.75">
      <c r="A78" s="19">
        <f t="shared" si="11"/>
        <v>71</v>
      </c>
      <c r="B78" s="18">
        <f t="shared" si="12"/>
      </c>
      <c r="C78" s="3">
        <f t="shared" si="13"/>
        <v>20</v>
      </c>
      <c r="D78" s="79">
        <f>Download!C78</f>
        <v>39352</v>
      </c>
      <c r="E78" s="80">
        <f>Download!I78</f>
        <v>29.17</v>
      </c>
      <c r="F78" s="14">
        <f ca="1">IF($E78&lt;&gt;"",AVERAGE(E78:OFFSET(E78,-MIN($I$1,COUNT(E$8:$E78)),0)),"")</f>
        <v>28.397297297297293</v>
      </c>
      <c r="G78" s="9">
        <f ca="1">IF($E78&lt;&gt;"",SUMPRODUCT(B$8:OFFSET($B$8,MIN($I$1,$A78)-1,0),OFFSET(E78,1-MIN($I$1,$A78),0):E78)/$J$2,"")</f>
        <v>28.48693693693693</v>
      </c>
      <c r="H78" s="9">
        <f ca="1">IF($E78&lt;&gt;"",SUMPRODUCT(B$8:OFFSET($B$8,MIN($I$2,$A78)-1,0),OFFSET(E78,1-MIN($I$2,$A78),0):E78)/$J$3,"")</f>
        <v>28.698713450292406</v>
      </c>
      <c r="I78" s="9">
        <f t="shared" si="14"/>
        <v>28.651387341420726</v>
      </c>
      <c r="J78" s="14">
        <f t="shared" si="15"/>
        <v>28.91048996364788</v>
      </c>
      <c r="K78" s="9">
        <f ca="1">IF($E78&lt;&gt;"",SUMPRODUCT(B$8:OFFSET($B$8,MIN($L$1,$A78)-1,0),OFFSET(J78,1-MIN($L$1,$A78),0):J78)/$M$2,"")</f>
        <v>28.755655241707878</v>
      </c>
      <c r="L78" s="34">
        <f t="shared" si="16"/>
        <v>28.898337430349656</v>
      </c>
      <c r="M78" s="14">
        <f t="shared" si="17"/>
        <v>28.66956466341535</v>
      </c>
      <c r="N78" s="9">
        <f t="shared" si="18"/>
        <v>28.657446448752268</v>
      </c>
      <c r="O78" s="35"/>
      <c r="P78" s="18">
        <f t="shared" si="19"/>
        <v>0</v>
      </c>
      <c r="Q78" s="105">
        <f t="shared" si="20"/>
        <v>0</v>
      </c>
      <c r="R78" s="18"/>
    </row>
    <row r="79" spans="1:18" ht="12.75">
      <c r="A79" s="19">
        <f t="shared" si="11"/>
        <v>72</v>
      </c>
      <c r="B79" s="18">
        <f t="shared" si="12"/>
      </c>
      <c r="C79" s="3">
        <f t="shared" si="13"/>
        <v>21</v>
      </c>
      <c r="D79" s="79">
        <f>Download!C79</f>
        <v>39353</v>
      </c>
      <c r="E79" s="80">
        <f>Download!I79</f>
        <v>29.14</v>
      </c>
      <c r="F79" s="14">
        <f ca="1">IF($E79&lt;&gt;"",AVERAGE(E79:OFFSET(E79,-MIN($I$1,COUNT(E$8:$E79)),0)),"")</f>
        <v>28.39756756756757</v>
      </c>
      <c r="G79" s="9">
        <f ca="1">IF($E79&lt;&gt;"",SUMPRODUCT(B$8:OFFSET($B$8,MIN($I$1,$A79)-1,0),OFFSET(E79,1-MIN($I$1,$A79),0):E79)/$J$2,"")</f>
        <v>28.528183183183184</v>
      </c>
      <c r="H79" s="9">
        <f ca="1">IF($E79&lt;&gt;"",SUMPRODUCT(B$8:OFFSET($B$8,MIN($I$2,$A79)-1,0),OFFSET(E79,1-MIN($I$2,$A79),0):E79)/$J$3,"")</f>
        <v>28.75672514619883</v>
      </c>
      <c r="I79" s="9">
        <f t="shared" si="14"/>
        <v>28.677798836479063</v>
      </c>
      <c r="J79" s="14">
        <f t="shared" si="15"/>
        <v>28.985267109214472</v>
      </c>
      <c r="K79" s="9">
        <f ca="1">IF($E79&lt;&gt;"",SUMPRODUCT(B$8:OFFSET($B$8,MIN($L$1,$A79)-1,0),OFFSET(J79,1-MIN($L$1,$A79),0):J79)/$M$2,"")</f>
        <v>28.840490302332412</v>
      </c>
      <c r="L79" s="34">
        <f t="shared" si="16"/>
        <v>28.90505027950661</v>
      </c>
      <c r="M79" s="14">
        <f t="shared" si="17"/>
        <v>28.769127005271642</v>
      </c>
      <c r="N79" s="9">
        <f t="shared" si="18"/>
        <v>28.708241559409924</v>
      </c>
      <c r="O79" s="35"/>
      <c r="P79" s="18">
        <f t="shared" si="19"/>
        <v>0</v>
      </c>
      <c r="Q79" s="105">
        <f t="shared" si="20"/>
        <v>0</v>
      </c>
      <c r="R79" s="18"/>
    </row>
    <row r="80" spans="1:18" ht="12.75">
      <c r="A80" s="19">
        <f t="shared" si="11"/>
        <v>73</v>
      </c>
      <c r="B80" s="18">
        <f t="shared" si="12"/>
      </c>
      <c r="C80" s="3">
        <f t="shared" si="13"/>
        <v>22</v>
      </c>
      <c r="D80" s="79">
        <f>Download!C80</f>
        <v>39356</v>
      </c>
      <c r="E80" s="80">
        <f>Download!I80</f>
        <v>29.45</v>
      </c>
      <c r="F80" s="14">
        <f ca="1">IF($E80&lt;&gt;"",AVERAGE(E80:OFFSET(E80,-MIN($I$1,COUNT(E$8:$E80)),0)),"")</f>
        <v>28.394324324324323</v>
      </c>
      <c r="G80" s="9">
        <f ca="1">IF($E80&lt;&gt;"",SUMPRODUCT(B$8:OFFSET($B$8,MIN($I$1,$A80)-1,0),OFFSET(E80,1-MIN($I$1,$A80),0):E80)/$J$2,"")</f>
        <v>28.58683183183184</v>
      </c>
      <c r="H80" s="9">
        <f ca="1">IF($E80&lt;&gt;"",SUMPRODUCT(B$8:OFFSET($B$8,MIN($I$2,$A80)-1,0),OFFSET(E80,1-MIN($I$2,$A80),0):E80)/$J$3,"")</f>
        <v>28.84362573099415</v>
      </c>
      <c r="I80" s="9">
        <f t="shared" si="14"/>
        <v>28.719539439912626</v>
      </c>
      <c r="J80" s="14">
        <f t="shared" si="15"/>
        <v>29.100419630156463</v>
      </c>
      <c r="K80" s="9">
        <f ca="1">IF($E80&lt;&gt;"",SUMPRODUCT(B$8:OFFSET($B$8,MIN($L$1,$A80)-1,0),OFFSET(J80,1-MIN($L$1,$A80),0):J80)/$M$2,"")</f>
        <v>28.937037488616436</v>
      </c>
      <c r="L80" s="34">
        <f t="shared" si="16"/>
        <v>28.920187771742537</v>
      </c>
      <c r="M80" s="14">
        <f t="shared" si="17"/>
        <v>28.919885305959276</v>
      </c>
      <c r="N80" s="9">
        <f t="shared" si="18"/>
        <v>28.78632139526151</v>
      </c>
      <c r="O80" s="35"/>
      <c r="P80" s="18">
        <f t="shared" si="19"/>
        <v>0</v>
      </c>
      <c r="Q80" s="105">
        <f t="shared" si="20"/>
        <v>0</v>
      </c>
      <c r="R80" s="18"/>
    </row>
    <row r="81" spans="1:18" ht="12.75">
      <c r="A81" s="19">
        <f t="shared" si="11"/>
        <v>74</v>
      </c>
      <c r="B81" s="18">
        <f t="shared" si="12"/>
      </c>
      <c r="C81" s="3">
        <f t="shared" si="13"/>
        <v>23</v>
      </c>
      <c r="D81" s="79">
        <f>Download!C81</f>
        <v>39357</v>
      </c>
      <c r="E81" s="80">
        <f>Download!I81</f>
        <v>29.38</v>
      </c>
      <c r="F81" s="14">
        <f ca="1">IF($E81&lt;&gt;"",AVERAGE(E81:OFFSET(E81,-MIN($I$1,COUNT(E$8:$E81)),0)),"")</f>
        <v>28.407837837837842</v>
      </c>
      <c r="G81" s="9">
        <f ca="1">IF($E81&lt;&gt;"",SUMPRODUCT(B$8:OFFSET($B$8,MIN($I$1,$A81)-1,0),OFFSET(E81,1-MIN($I$1,$A81),0):E81)/$J$2,"")</f>
        <v>28.640840840840845</v>
      </c>
      <c r="H81" s="9">
        <f ca="1">IF($E81&lt;&gt;"",SUMPRODUCT(B$8:OFFSET($B$8,MIN($I$2,$A81)-1,0),OFFSET(E81,1-MIN($I$2,$A81),0):E81)/$J$3,"")</f>
        <v>28.91567251461988</v>
      </c>
      <c r="I81" s="9">
        <f t="shared" si="14"/>
        <v>28.755240010728162</v>
      </c>
      <c r="J81" s="14">
        <f t="shared" si="15"/>
        <v>29.19050418839892</v>
      </c>
      <c r="K81" s="9">
        <f ca="1">IF($E81&lt;&gt;"",SUMPRODUCT(B$8:OFFSET($B$8,MIN($L$1,$A81)-1,0),OFFSET(J81,1-MIN($L$1,$A81),0):J81)/$M$2,"")</f>
        <v>29.032512399617662</v>
      </c>
      <c r="L81" s="34">
        <f t="shared" si="16"/>
        <v>28.93296033363858</v>
      </c>
      <c r="M81" s="14">
        <f t="shared" si="17"/>
        <v>29.03596161845615</v>
      </c>
      <c r="N81" s="9">
        <f t="shared" si="18"/>
        <v>28.848813879970827</v>
      </c>
      <c r="O81" s="35"/>
      <c r="P81" s="18">
        <f t="shared" si="19"/>
        <v>0</v>
      </c>
      <c r="Q81" s="105">
        <f t="shared" si="20"/>
        <v>0</v>
      </c>
      <c r="R81" s="18"/>
    </row>
    <row r="82" spans="1:18" ht="12.75">
      <c r="A82" s="19">
        <f t="shared" si="11"/>
        <v>75</v>
      </c>
      <c r="B82" s="18">
        <f t="shared" si="12"/>
      </c>
      <c r="C82" s="3">
        <f t="shared" si="13"/>
        <v>24</v>
      </c>
      <c r="D82" s="79">
        <f>Download!C82</f>
        <v>39358</v>
      </c>
      <c r="E82" s="80">
        <f>Download!I82</f>
        <v>29.13</v>
      </c>
      <c r="F82" s="14">
        <f ca="1">IF($E82&lt;&gt;"",AVERAGE(E82:OFFSET(E82,-MIN($I$1,COUNT(E$8:$E82)),0)),"")</f>
        <v>28.430270270270274</v>
      </c>
      <c r="G82" s="9">
        <f ca="1">IF($E82&lt;&gt;"",SUMPRODUCT(B$8:OFFSET($B$8,MIN($I$1,$A82)-1,0),OFFSET(E82,1-MIN($I$1,$A82),0):E82)/$J$2,"")</f>
        <v>28.679714714714716</v>
      </c>
      <c r="H82" s="9">
        <f ca="1">IF($E82&lt;&gt;"",SUMPRODUCT(B$8:OFFSET($B$8,MIN($I$2,$A82)-1,0),OFFSET(E82,1-MIN($I$2,$A82),0):E82)/$J$3,"")</f>
        <v>28.956842105263156</v>
      </c>
      <c r="I82" s="9">
        <f t="shared" si="14"/>
        <v>28.77549730744556</v>
      </c>
      <c r="J82" s="14">
        <f t="shared" si="15"/>
        <v>29.233969495811596</v>
      </c>
      <c r="K82" s="9">
        <f ca="1">IF($E82&lt;&gt;"",SUMPRODUCT(B$8:OFFSET($B$8,MIN($L$1,$A82)-1,0),OFFSET(J82,1-MIN($L$1,$A82),0):J82)/$M$2,"")</f>
        <v>29.112243070137804</v>
      </c>
      <c r="L82" s="34">
        <f t="shared" si="16"/>
        <v>28.938433657704177</v>
      </c>
      <c r="M82" s="14">
        <f t="shared" si="17"/>
        <v>29.08424264187267</v>
      </c>
      <c r="N82" s="9">
        <f t="shared" si="18"/>
        <v>28.878412418921265</v>
      </c>
      <c r="O82" s="35"/>
      <c r="P82" s="18">
        <f t="shared" si="19"/>
        <v>0</v>
      </c>
      <c r="Q82" s="105">
        <f t="shared" si="20"/>
        <v>0</v>
      </c>
      <c r="R82" s="18"/>
    </row>
    <row r="83" spans="1:18" ht="12.75">
      <c r="A83" s="19">
        <f t="shared" si="11"/>
        <v>76</v>
      </c>
      <c r="B83" s="18">
        <f t="shared" si="12"/>
      </c>
      <c r="C83" s="3">
        <f t="shared" si="13"/>
        <v>25</v>
      </c>
      <c r="D83" s="79">
        <f>Download!C83</f>
        <v>39359</v>
      </c>
      <c r="E83" s="80">
        <f>Download!I83</f>
        <v>29.39</v>
      </c>
      <c r="F83" s="14">
        <f ca="1">IF($E83&lt;&gt;"",AVERAGE(E83:OFFSET(E83,-MIN($I$1,COUNT(E$8:$E83)),0)),"")</f>
        <v>28.461891891891895</v>
      </c>
      <c r="G83" s="9">
        <f ca="1">IF($E83&lt;&gt;"",SUMPRODUCT(B$8:OFFSET($B$8,MIN($I$1,$A83)-1,0),OFFSET(E83,1-MIN($I$1,$A83),0):E83)/$J$2,"")</f>
        <v>28.731276276276276</v>
      </c>
      <c r="H83" s="9">
        <f ca="1">IF($E83&lt;&gt;"",SUMPRODUCT(B$8:OFFSET($B$8,MIN($I$2,$A83)-1,0),OFFSET(E83,1-MIN($I$2,$A83),0):E83)/$J$3,"")</f>
        <v>29.019532163742692</v>
      </c>
      <c r="I83" s="9">
        <f t="shared" si="14"/>
        <v>28.80871366920526</v>
      </c>
      <c r="J83" s="14">
        <f t="shared" si="15"/>
        <v>29.30778805120911</v>
      </c>
      <c r="K83" s="9">
        <f ca="1">IF($E83&lt;&gt;"",SUMPRODUCT(B$8:OFFSET($B$8,MIN($L$1,$A83)-1,0),OFFSET(J83,1-MIN($L$1,$A83),0):J83)/$M$2,"")</f>
        <v>29.188613124402597</v>
      </c>
      <c r="L83" s="34">
        <f t="shared" si="16"/>
        <v>28.9509771672124</v>
      </c>
      <c r="M83" s="14">
        <f t="shared" si="17"/>
        <v>29.179363891325508</v>
      </c>
      <c r="N83" s="9">
        <f t="shared" si="18"/>
        <v>28.932263743245343</v>
      </c>
      <c r="O83" s="35"/>
      <c r="P83" s="18">
        <f t="shared" si="19"/>
        <v>0</v>
      </c>
      <c r="Q83" s="105">
        <f t="shared" si="20"/>
        <v>0</v>
      </c>
      <c r="R83" s="18"/>
    </row>
    <row r="84" spans="1:18" ht="12.75">
      <c r="A84" s="19">
        <f t="shared" si="11"/>
        <v>77</v>
      </c>
      <c r="B84" s="18">
        <f t="shared" si="12"/>
      </c>
      <c r="C84" s="3">
        <f t="shared" si="13"/>
        <v>26</v>
      </c>
      <c r="D84" s="79">
        <f>Download!C84</f>
        <v>39360</v>
      </c>
      <c r="E84" s="80">
        <f>Download!I84</f>
        <v>29.52</v>
      </c>
      <c r="F84" s="14">
        <f ca="1">IF($E84&lt;&gt;"",AVERAGE(E84:OFFSET(E84,-MIN($I$1,COUNT(E$8:$E84)),0)),"")</f>
        <v>28.504054054054055</v>
      </c>
      <c r="G84" s="9">
        <f ca="1">IF($E84&lt;&gt;"",SUMPRODUCT(B$8:OFFSET($B$8,MIN($I$1,$A84)-1,0),OFFSET(E84,1-MIN($I$1,$A84),0):E84)/$J$2,"")</f>
        <v>28.787717717717715</v>
      </c>
      <c r="H84" s="9">
        <f ca="1">IF($E84&lt;&gt;"",SUMPRODUCT(B$8:OFFSET($B$8,MIN($I$2,$A84)-1,0),OFFSET(E84,1-MIN($I$2,$A84),0):E84)/$J$3,"")</f>
        <v>29.088771929824556</v>
      </c>
      <c r="I84" s="9">
        <f t="shared" si="14"/>
        <v>28.84716157897795</v>
      </c>
      <c r="J84" s="14">
        <f t="shared" si="15"/>
        <v>29.389826141931398</v>
      </c>
      <c r="K84" s="9">
        <f ca="1">IF($E84&lt;&gt;"",SUMPRODUCT(B$8:OFFSET($B$8,MIN($L$1,$A84)-1,0),OFFSET(J84,1-MIN($L$1,$A84),0):J84)/$M$2,"")</f>
        <v>29.26530447740974</v>
      </c>
      <c r="L84" s="34">
        <f t="shared" si="16"/>
        <v>28.966783357012055</v>
      </c>
      <c r="M84" s="14">
        <f t="shared" si="17"/>
        <v>29.288068994965805</v>
      </c>
      <c r="N84" s="9">
        <f t="shared" si="18"/>
        <v>28.99413071764057</v>
      </c>
      <c r="O84" s="35"/>
      <c r="P84" s="18">
        <f t="shared" si="19"/>
        <v>0</v>
      </c>
      <c r="Q84" s="105">
        <f t="shared" si="20"/>
        <v>0</v>
      </c>
      <c r="R84" s="18"/>
    </row>
    <row r="85" spans="1:18" ht="12.75">
      <c r="A85" s="19">
        <f t="shared" si="11"/>
        <v>78</v>
      </c>
      <c r="B85" s="18">
        <f t="shared" si="12"/>
      </c>
      <c r="C85" s="3">
        <f t="shared" si="13"/>
        <v>27</v>
      </c>
      <c r="D85" s="79">
        <f>Download!C85</f>
        <v>39363</v>
      </c>
      <c r="E85" s="80">
        <f>Download!I85</f>
        <v>29.52</v>
      </c>
      <c r="F85" s="14">
        <f ca="1">IF($E85&lt;&gt;"",AVERAGE(E85:OFFSET(E85,-MIN($I$1,COUNT(E$8:$E85)),0)),"")</f>
        <v>28.550540540540545</v>
      </c>
      <c r="G85" s="9">
        <f ca="1">IF($E85&lt;&gt;"",SUMPRODUCT(B$8:OFFSET($B$8,MIN($I$1,$A85)-1,0),OFFSET(E85,1-MIN($I$1,$A85),0):E85)/$J$2,"")</f>
        <v>28.84157657657658</v>
      </c>
      <c r="H85" s="9">
        <f ca="1">IF($E85&lt;&gt;"",SUMPRODUCT(B$8:OFFSET($B$8,MIN($I$2,$A85)-1,0),OFFSET(E85,1-MIN($I$2,$A85),0):E85)/$J$3,"")</f>
        <v>29.152748538011696</v>
      </c>
      <c r="I85" s="9">
        <f t="shared" si="14"/>
        <v>28.88353122335752</v>
      </c>
      <c r="J85" s="14">
        <f t="shared" si="15"/>
        <v>29.463920499446814</v>
      </c>
      <c r="K85" s="9">
        <f ca="1">IF($E85&lt;&gt;"",SUMPRODUCT(B$8:OFFSET($B$8,MIN($L$1,$A85)-1,0),OFFSET(J85,1-MIN($L$1,$A85),0):J85)/$M$2,"")</f>
        <v>29.34034011455064</v>
      </c>
      <c r="L85" s="34">
        <f t="shared" si="16"/>
        <v>28.982150485983944</v>
      </c>
      <c r="M85" s="14">
        <f t="shared" si="17"/>
        <v>29.38139369010964</v>
      </c>
      <c r="N85" s="9">
        <f t="shared" si="18"/>
        <v>29.04948537894156</v>
      </c>
      <c r="O85" s="35"/>
      <c r="P85" s="18">
        <f t="shared" si="19"/>
        <v>0</v>
      </c>
      <c r="Q85" s="105">
        <f t="shared" si="20"/>
        <v>0</v>
      </c>
      <c r="R85" s="18"/>
    </row>
    <row r="86" spans="1:18" ht="12.75">
      <c r="A86" s="19">
        <f t="shared" si="11"/>
        <v>79</v>
      </c>
      <c r="B86" s="18">
        <f t="shared" si="12"/>
      </c>
      <c r="C86" s="3">
        <f t="shared" si="13"/>
        <v>28</v>
      </c>
      <c r="D86" s="79">
        <f>Download!C86</f>
        <v>39364</v>
      </c>
      <c r="E86" s="80">
        <f>Download!I86</f>
        <v>29.78</v>
      </c>
      <c r="F86" s="14">
        <f ca="1">IF($E86&lt;&gt;"",AVERAGE(E86:OFFSET(E86,-MIN($I$1,COUNT(E$8:$E86)),0)),"")</f>
        <v>28.611891891891894</v>
      </c>
      <c r="G86" s="9">
        <f ca="1">IF($E86&lt;&gt;"",SUMPRODUCT(B$8:OFFSET($B$8,MIN($I$1,$A86)-1,0),OFFSET(E86,1-MIN($I$1,$A86),0):E86)/$J$2,"")</f>
        <v>28.90647147147148</v>
      </c>
      <c r="H86" s="9">
        <f ca="1">IF($E86&lt;&gt;"",SUMPRODUCT(B$8:OFFSET($B$8,MIN($I$2,$A86)-1,0),OFFSET(E86,1-MIN($I$2,$A86),0):E86)/$J$3,"")</f>
        <v>29.238830409356726</v>
      </c>
      <c r="I86" s="9">
        <f t="shared" si="14"/>
        <v>28.931988995067922</v>
      </c>
      <c r="J86" s="14">
        <f t="shared" si="15"/>
        <v>29.571189347241972</v>
      </c>
      <c r="K86" s="9">
        <f ca="1">IF($E86&lt;&gt;"",SUMPRODUCT(B$8:OFFSET($B$8,MIN($L$1,$A86)-1,0),OFFSET(J86,1-MIN($L$1,$A86),0):J86)/$M$2,"")</f>
        <v>29.423230975336235</v>
      </c>
      <c r="L86" s="34">
        <f t="shared" si="16"/>
        <v>29.004312972484392</v>
      </c>
      <c r="M86" s="14">
        <f t="shared" si="17"/>
        <v>29.515166974391498</v>
      </c>
      <c r="N86" s="9">
        <f t="shared" si="18"/>
        <v>29.126381654842447</v>
      </c>
      <c r="O86" s="35"/>
      <c r="P86" s="18">
        <f t="shared" si="19"/>
        <v>0</v>
      </c>
      <c r="Q86" s="105">
        <f t="shared" si="20"/>
        <v>0</v>
      </c>
      <c r="R86" s="18"/>
    </row>
    <row r="87" spans="1:18" ht="12.75">
      <c r="A87" s="19">
        <f t="shared" si="11"/>
        <v>80</v>
      </c>
      <c r="B87" s="18">
        <f t="shared" si="12"/>
      </c>
      <c r="C87" s="3">
        <f t="shared" si="13"/>
        <v>29</v>
      </c>
      <c r="D87" s="79">
        <f>Download!C87</f>
        <v>39365</v>
      </c>
      <c r="E87" s="80">
        <f>Download!I87</f>
        <v>29.9</v>
      </c>
      <c r="F87" s="14">
        <f ca="1">IF($E87&lt;&gt;"",AVERAGE(E87:OFFSET(E87,-MIN($I$1,COUNT(E$8:$E87)),0)),"")</f>
        <v>28.664594594594597</v>
      </c>
      <c r="G87" s="9">
        <f ca="1">IF($E87&lt;&gt;"",SUMPRODUCT(B$8:OFFSET($B$8,MIN($I$1,$A87)-1,0),OFFSET(E87,1-MIN($I$1,$A87),0):E87)/$J$2,"")</f>
        <v>28.9751051051051</v>
      </c>
      <c r="H87" s="9">
        <f ca="1">IF($E87&lt;&gt;"",SUMPRODUCT(B$8:OFFSET($B$8,MIN($I$2,$A87)-1,0),OFFSET(E87,1-MIN($I$2,$A87),0):E87)/$J$3,"")</f>
        <v>29.332105263157896</v>
      </c>
      <c r="I87" s="9">
        <f t="shared" si="14"/>
        <v>28.98431391425344</v>
      </c>
      <c r="J87" s="14">
        <f t="shared" si="15"/>
        <v>29.68910542121069</v>
      </c>
      <c r="K87" s="9">
        <f ca="1">IF($E87&lt;&gt;"",SUMPRODUCT(B$8:OFFSET($B$8,MIN($L$1,$A87)-1,0),OFFSET(J87,1-MIN($L$1,$A87),0):J87)/$M$2,"")</f>
        <v>29.51739453739454</v>
      </c>
      <c r="L87" s="34">
        <f t="shared" si="16"/>
        <v>29.02919316769316</v>
      </c>
      <c r="M87" s="14">
        <f t="shared" si="17"/>
        <v>29.65481766607023</v>
      </c>
      <c r="N87" s="9">
        <f t="shared" si="18"/>
        <v>29.207815164859035</v>
      </c>
      <c r="O87" s="35"/>
      <c r="P87" s="18">
        <f t="shared" si="19"/>
        <v>0</v>
      </c>
      <c r="Q87" s="105">
        <f t="shared" si="20"/>
        <v>0</v>
      </c>
      <c r="R87" s="18"/>
    </row>
    <row r="88" spans="1:18" ht="12.75">
      <c r="A88" s="19">
        <f t="shared" si="11"/>
        <v>81</v>
      </c>
      <c r="B88" s="18">
        <f t="shared" si="12"/>
      </c>
      <c r="C88" s="3">
        <f t="shared" si="13"/>
        <v>30</v>
      </c>
      <c r="D88" s="79">
        <f>Download!C88</f>
        <v>39366</v>
      </c>
      <c r="E88" s="80">
        <f>Download!I88</f>
        <v>29.59</v>
      </c>
      <c r="F88" s="14">
        <f ca="1">IF($E88&lt;&gt;"",AVERAGE(E88:OFFSET(E88,-MIN($I$1,COUNT(E$8:$E88)),0)),"")</f>
        <v>28.70891891891892</v>
      </c>
      <c r="G88" s="9">
        <f ca="1">IF($E88&lt;&gt;"",SUMPRODUCT(B$8:OFFSET($B$8,MIN($I$1,$A88)-1,0),OFFSET(E88,1-MIN($I$1,$A88),0):E88)/$J$2,"")</f>
        <v>29.024054054054055</v>
      </c>
      <c r="H88" s="9">
        <f ca="1">IF($E88&lt;&gt;"",SUMPRODUCT(B$8:OFFSET($B$8,MIN($I$2,$A88)-1,0),OFFSET(E88,1-MIN($I$2,$A88),0):E88)/$J$3,"")</f>
        <v>29.385906432748538</v>
      </c>
      <c r="I88" s="9">
        <f t="shared" si="14"/>
        <v>29.017053702672175</v>
      </c>
      <c r="J88" s="14">
        <f t="shared" si="15"/>
        <v>29.74775881144302</v>
      </c>
      <c r="K88" s="9">
        <f ca="1">IF($E88&lt;&gt;"",SUMPRODUCT(B$8:OFFSET($B$8,MIN($L$1,$A88)-1,0),OFFSET(J88,1-MIN($L$1,$A88),0):J88)/$M$2,"")</f>
        <v>29.604573295099605</v>
      </c>
      <c r="L88" s="34">
        <f t="shared" si="16"/>
        <v>29.044771135257236</v>
      </c>
      <c r="M88" s="14">
        <f t="shared" si="17"/>
        <v>29.710028037172002</v>
      </c>
      <c r="N88" s="9">
        <f t="shared" si="18"/>
        <v>29.24804514750545</v>
      </c>
      <c r="O88" s="35"/>
      <c r="P88" s="18">
        <f t="shared" si="19"/>
        <v>0</v>
      </c>
      <c r="Q88" s="105">
        <f t="shared" si="20"/>
        <v>0</v>
      </c>
      <c r="R88" s="18"/>
    </row>
    <row r="89" spans="1:18" ht="12.75">
      <c r="A89" s="19">
        <f t="shared" si="11"/>
        <v>82</v>
      </c>
      <c r="B89" s="18">
        <f t="shared" si="12"/>
      </c>
      <c r="C89" s="3">
        <f t="shared" si="13"/>
        <v>31</v>
      </c>
      <c r="D89" s="79">
        <f>Download!C89</f>
        <v>39367</v>
      </c>
      <c r="E89" s="80">
        <f>Download!I89</f>
        <v>29.84</v>
      </c>
      <c r="F89" s="14">
        <f ca="1">IF($E89&lt;&gt;"",AVERAGE(E89:OFFSET(E89,-MIN($I$1,COUNT(E$8:$E89)),0)),"")</f>
        <v>28.764864864864865</v>
      </c>
      <c r="G89" s="9">
        <f ca="1">IF($E89&lt;&gt;"",SUMPRODUCT(B$8:OFFSET($B$8,MIN($I$1,$A89)-1,0),OFFSET(E89,1-MIN($I$1,$A89),0):E89)/$J$2,"")</f>
        <v>29.083783783783787</v>
      </c>
      <c r="H89" s="9">
        <f ca="1">IF($E89&lt;&gt;"",SUMPRODUCT(B$8:OFFSET($B$8,MIN($I$2,$A89)-1,0),OFFSET(E89,1-MIN($I$2,$A89),0):E89)/$J$3,"")</f>
        <v>29.459181286549704</v>
      </c>
      <c r="I89" s="9">
        <f t="shared" si="14"/>
        <v>29.061537286311516</v>
      </c>
      <c r="J89" s="14">
        <f t="shared" si="15"/>
        <v>29.83457878931562</v>
      </c>
      <c r="K89" s="9">
        <f ca="1">IF($E89&lt;&gt;"",SUMPRODUCT(B$8:OFFSET($B$8,MIN($L$1,$A89)-1,0),OFFSET(J89,1-MIN($L$1,$A89),0):J89)/$M$2,"")</f>
        <v>29.69209160288107</v>
      </c>
      <c r="L89" s="34">
        <f t="shared" si="16"/>
        <v>29.066860825944534</v>
      </c>
      <c r="M89" s="14">
        <f t="shared" si="17"/>
        <v>29.80799398120738</v>
      </c>
      <c r="N89" s="9">
        <f t="shared" si="18"/>
        <v>29.31035618461014</v>
      </c>
      <c r="O89" s="35"/>
      <c r="P89" s="18">
        <f t="shared" si="19"/>
        <v>0</v>
      </c>
      <c r="Q89" s="105">
        <f t="shared" si="20"/>
        <v>0</v>
      </c>
      <c r="R89" s="18"/>
    </row>
    <row r="90" spans="1:18" ht="12.75">
      <c r="A90" s="19">
        <f t="shared" si="11"/>
        <v>83</v>
      </c>
      <c r="B90" s="18">
        <f t="shared" si="12"/>
      </c>
      <c r="C90" s="3">
        <f t="shared" si="13"/>
        <v>32</v>
      </c>
      <c r="D90" s="79">
        <f>Download!C90</f>
        <v>39370</v>
      </c>
      <c r="E90" s="80">
        <f>Download!I90</f>
        <v>29.72</v>
      </c>
      <c r="F90" s="14">
        <f ca="1">IF($E90&lt;&gt;"",AVERAGE(E90:OFFSET(E90,-MIN($I$1,COUNT(E$8:$E90)),0)),"")</f>
        <v>28.81351351351351</v>
      </c>
      <c r="G90" s="9">
        <f ca="1">IF($E90&lt;&gt;"",SUMPRODUCT(B$8:OFFSET($B$8,MIN($I$1,$A90)-1,0),OFFSET(E90,1-MIN($I$1,$A90),0):E90)/$J$2,"")</f>
        <v>29.134144144144148</v>
      </c>
      <c r="H90" s="9">
        <f ca="1">IF($E90&lt;&gt;"",SUMPRODUCT(B$8:OFFSET($B$8,MIN($I$2,$A90)-1,0),OFFSET(E90,1-MIN($I$2,$A90),0):E90)/$J$3,"")</f>
        <v>29.51269005847953</v>
      </c>
      <c r="I90" s="9">
        <f t="shared" si="14"/>
        <v>29.09712986542981</v>
      </c>
      <c r="J90" s="14">
        <f t="shared" si="15"/>
        <v>29.891235972814915</v>
      </c>
      <c r="K90" s="9">
        <f ca="1">IF($E90&lt;&gt;"",SUMPRODUCT(B$8:OFFSET($B$8,MIN($L$1,$A90)-1,0),OFFSET(J90,1-MIN($L$1,$A90),0):J90)/$M$2,"")</f>
        <v>29.770712404133455</v>
      </c>
      <c r="L90" s="34">
        <f t="shared" si="16"/>
        <v>29.085003580779407</v>
      </c>
      <c r="M90" s="14">
        <f t="shared" si="17"/>
        <v>29.86617002783074</v>
      </c>
      <c r="N90" s="9">
        <f t="shared" si="18"/>
        <v>29.353476586230123</v>
      </c>
      <c r="O90" s="35"/>
      <c r="P90" s="18">
        <f t="shared" si="19"/>
        <v>0</v>
      </c>
      <c r="Q90" s="105">
        <f t="shared" si="20"/>
        <v>0</v>
      </c>
      <c r="R90" s="18"/>
    </row>
    <row r="91" spans="1:18" ht="12.75">
      <c r="A91" s="19">
        <f t="shared" si="11"/>
        <v>84</v>
      </c>
      <c r="B91" s="18">
        <f t="shared" si="12"/>
      </c>
      <c r="C91" s="3">
        <f t="shared" si="13"/>
        <v>33</v>
      </c>
      <c r="D91" s="79">
        <f>Download!C91</f>
        <v>39371</v>
      </c>
      <c r="E91" s="80">
        <f>Download!I91</f>
        <v>29.99</v>
      </c>
      <c r="F91" s="14">
        <f ca="1">IF($E91&lt;&gt;"",AVERAGE(E91:OFFSET(E91,-MIN($I$1,COUNT(E$8:$E91)),0)),"")</f>
        <v>28.867567567567573</v>
      </c>
      <c r="G91" s="9">
        <f ca="1">IF($E91&lt;&gt;"",SUMPRODUCT(B$8:OFFSET($B$8,MIN($I$1,$A91)-1,0),OFFSET(E91,1-MIN($I$1,$A91),0):E91)/$J$2,"")</f>
        <v>29.1965015015015</v>
      </c>
      <c r="H91" s="9">
        <f ca="1">IF($E91&lt;&gt;"",SUMPRODUCT(B$8:OFFSET($B$8,MIN($I$2,$A91)-1,0),OFFSET(E91,1-MIN($I$2,$A91),0):E91)/$J$3,"")</f>
        <v>29.586666666666666</v>
      </c>
      <c r="I91" s="9">
        <f t="shared" si="14"/>
        <v>29.145393115947115</v>
      </c>
      <c r="J91" s="14">
        <f t="shared" si="15"/>
        <v>29.97683183183183</v>
      </c>
      <c r="K91" s="9">
        <f ca="1">IF($E91&lt;&gt;"",SUMPRODUCT(B$8:OFFSET($B$8,MIN($L$1,$A91)-1,0),OFFSET(J91,1-MIN($L$1,$A91),0):J91)/$M$2,"")</f>
        <v>29.84991250649145</v>
      </c>
      <c r="L91" s="34">
        <f t="shared" si="16"/>
        <v>29.110142370202198</v>
      </c>
      <c r="M91" s="14">
        <f t="shared" si="17"/>
        <v>29.970650920618198</v>
      </c>
      <c r="N91" s="9">
        <f t="shared" si="18"/>
        <v>29.42047905083748</v>
      </c>
      <c r="O91" s="35"/>
      <c r="P91" s="18">
        <f t="shared" si="19"/>
        <v>0</v>
      </c>
      <c r="Q91" s="105">
        <f t="shared" si="20"/>
        <v>0</v>
      </c>
      <c r="R91" s="18"/>
    </row>
    <row r="92" spans="1:18" ht="12.75">
      <c r="A92" s="19">
        <f t="shared" si="11"/>
        <v>85</v>
      </c>
      <c r="B92" s="18">
        <f t="shared" si="12"/>
      </c>
      <c r="C92" s="3">
        <f t="shared" si="13"/>
        <v>34</v>
      </c>
      <c r="D92" s="79">
        <f>Download!C92</f>
        <v>39372</v>
      </c>
      <c r="E92" s="80">
        <f>Download!I92</f>
        <v>30.74</v>
      </c>
      <c r="F92" s="14">
        <f ca="1">IF($E92&lt;&gt;"",AVERAGE(E92:OFFSET(E92,-MIN($I$1,COUNT(E$8:$E92)),0)),"")</f>
        <v>28.928108108108106</v>
      </c>
      <c r="G92" s="9">
        <f ca="1">IF($E92&lt;&gt;"",SUMPRODUCT(B$8:OFFSET($B$8,MIN($I$1,$A92)-1,0),OFFSET(E92,1-MIN($I$1,$A92),0):E92)/$J$2,"")</f>
        <v>29.297162162162163</v>
      </c>
      <c r="H92" s="9">
        <f ca="1">IF($E92&lt;&gt;"",SUMPRODUCT(B$8:OFFSET($B$8,MIN($I$2,$A92)-1,0),OFFSET(E92,1-MIN($I$2,$A92),0):E92)/$J$3,"")</f>
        <v>29.728596491228064</v>
      </c>
      <c r="I92" s="9">
        <f t="shared" si="14"/>
        <v>29.231588082652674</v>
      </c>
      <c r="J92" s="14">
        <f t="shared" si="15"/>
        <v>30.160030820293965</v>
      </c>
      <c r="K92" s="9">
        <f ca="1">IF($E92&lt;&gt;"",SUMPRODUCT(B$8:OFFSET($B$8,MIN($L$1,$A92)-1,0),OFFSET(J92,1-MIN($L$1,$A92),0):J92)/$M$2,"")</f>
        <v>29.957030827820297</v>
      </c>
      <c r="L92" s="34">
        <f t="shared" si="16"/>
        <v>29.155416193252133</v>
      </c>
      <c r="M92" s="14">
        <f t="shared" si="17"/>
        <v>30.214951813258416</v>
      </c>
      <c r="N92" s="9">
        <f t="shared" si="18"/>
        <v>29.559375992854587</v>
      </c>
      <c r="O92" s="35"/>
      <c r="P92" s="18">
        <f t="shared" si="19"/>
        <v>0</v>
      </c>
      <c r="Q92" s="105">
        <f t="shared" si="20"/>
        <v>0</v>
      </c>
      <c r="R92" s="18"/>
    </row>
    <row r="93" spans="1:18" ht="12.75">
      <c r="A93" s="19">
        <f t="shared" si="11"/>
        <v>86</v>
      </c>
      <c r="B93" s="18">
        <f t="shared" si="12"/>
      </c>
      <c r="C93" s="3">
        <f t="shared" si="13"/>
        <v>35</v>
      </c>
      <c r="D93" s="79">
        <f>Download!C93</f>
        <v>39373</v>
      </c>
      <c r="E93" s="80">
        <f>Download!I93</f>
        <v>30.82</v>
      </c>
      <c r="F93" s="14">
        <f ca="1">IF($E93&lt;&gt;"",AVERAGE(E93:OFFSET(E93,-MIN($I$1,COUNT(E$8:$E93)),0)),"")</f>
        <v>28.999459459459455</v>
      </c>
      <c r="G93" s="9">
        <f ca="1">IF($E93&lt;&gt;"",SUMPRODUCT(B$8:OFFSET($B$8,MIN($I$1,$A93)-1,0),OFFSET(E93,1-MIN($I$1,$A93),0):E93)/$J$2,"")</f>
        <v>29.398303303303308</v>
      </c>
      <c r="H93" s="9">
        <f ca="1">IF($E93&lt;&gt;"",SUMPRODUCT(B$8:OFFSET($B$8,MIN($I$2,$A93)-1,0),OFFSET(E93,1-MIN($I$2,$A93),0):E93)/$J$3,"")</f>
        <v>29.86491228070176</v>
      </c>
      <c r="I93" s="9">
        <f t="shared" si="14"/>
        <v>29.31744818629307</v>
      </c>
      <c r="J93" s="14">
        <f t="shared" si="15"/>
        <v>30.33152125810021</v>
      </c>
      <c r="K93" s="9">
        <f ca="1">IF($E93&lt;&gt;"",SUMPRODUCT(B$8:OFFSET($B$8,MIN($L$1,$A93)-1,0),OFFSET(J93,1-MIN($L$1,$A93),0):J93)/$M$2,"")</f>
        <v>30.085106346948447</v>
      </c>
      <c r="L93" s="34">
        <f t="shared" si="16"/>
        <v>29.201654632328466</v>
      </c>
      <c r="M93" s="14">
        <f t="shared" si="17"/>
        <v>30.441323397707748</v>
      </c>
      <c r="N93" s="9">
        <f t="shared" si="18"/>
        <v>29.69207325676463</v>
      </c>
      <c r="O93" s="35"/>
      <c r="P93" s="18">
        <f t="shared" si="19"/>
        <v>0</v>
      </c>
      <c r="Q93" s="105">
        <f t="shared" si="20"/>
        <v>30.82</v>
      </c>
      <c r="R93" s="18"/>
    </row>
    <row r="94" spans="1:18" ht="12.75">
      <c r="A94" s="19">
        <f t="shared" si="11"/>
        <v>87</v>
      </c>
      <c r="B94" s="18">
        <f t="shared" si="12"/>
      </c>
      <c r="C94" s="3">
        <f t="shared" si="13"/>
        <v>36</v>
      </c>
      <c r="D94" s="79">
        <f>Download!C94</f>
        <v>39374</v>
      </c>
      <c r="E94" s="80">
        <f>Download!I94</f>
        <v>29.84</v>
      </c>
      <c r="F94" s="14">
        <f ca="1">IF($E94&lt;&gt;"",AVERAGE(E94:OFFSET(E94,-MIN($I$1,COUNT(E$8:$E94)),0)),"")</f>
        <v>29.059189189189183</v>
      </c>
      <c r="G94" s="9">
        <f ca="1">IF($E94&lt;&gt;"",SUMPRODUCT(B$8:OFFSET($B$8,MIN($I$1,$A94)-1,0),OFFSET(E94,1-MIN($I$1,$A94),0):E94)/$J$2,"")</f>
        <v>29.441681681681686</v>
      </c>
      <c r="H94" s="9">
        <f ca="1">IF($E94&lt;&gt;"",SUMPRODUCT(B$8:OFFSET($B$8,MIN($I$2,$A94)-1,0),OFFSET(E94,1-MIN($I$2,$A94),0):E94)/$J$3,"")</f>
        <v>29.886081871345027</v>
      </c>
      <c r="I94" s="9">
        <f t="shared" si="14"/>
        <v>29.34569423027723</v>
      </c>
      <c r="J94" s="14">
        <f t="shared" si="15"/>
        <v>30.330482061008368</v>
      </c>
      <c r="K94" s="9">
        <f ca="1">IF($E94&lt;&gt;"",SUMPRODUCT(B$8:OFFSET($B$8,MIN($L$1,$A94)-1,0),OFFSET(J94,1-MIN($L$1,$A94),0):J94)/$M$2,"")</f>
        <v>30.182293722293718</v>
      </c>
      <c r="L94" s="34">
        <f t="shared" si="16"/>
        <v>29.21938644809712</v>
      </c>
      <c r="M94" s="14">
        <f t="shared" si="17"/>
        <v>30.431545018129547</v>
      </c>
      <c r="N94" s="9">
        <f t="shared" si="18"/>
        <v>29.70764449289467</v>
      </c>
      <c r="O94" s="35"/>
      <c r="P94" s="18">
        <f t="shared" si="19"/>
        <v>0</v>
      </c>
      <c r="Q94" s="105">
        <f t="shared" si="20"/>
        <v>0</v>
      </c>
      <c r="R94" s="18"/>
    </row>
    <row r="95" spans="1:18" ht="12.75">
      <c r="A95" s="19">
        <f t="shared" si="11"/>
        <v>88</v>
      </c>
      <c r="B95" s="18">
        <f t="shared" si="12"/>
      </c>
      <c r="C95" s="3">
        <f t="shared" si="13"/>
        <v>37</v>
      </c>
      <c r="D95" s="79">
        <f>Download!C95</f>
        <v>39377</v>
      </c>
      <c r="E95" s="80">
        <f>Download!I95</f>
        <v>30.18</v>
      </c>
      <c r="F95" s="14">
        <f ca="1">IF($E95&lt;&gt;"",AVERAGE(E95:OFFSET(E95,-MIN($I$1,COUNT(E$8:$E95)),0)),"")</f>
        <v>29.110540540540544</v>
      </c>
      <c r="G95" s="9">
        <f ca="1">IF($E95&lt;&gt;"",SUMPRODUCT(B$8:OFFSET($B$8,MIN($I$1,$A95)-1,0),OFFSET(E95,1-MIN($I$1,$A95),0):E95)/$J$2,"")</f>
        <v>29.501096096096102</v>
      </c>
      <c r="H95" s="9">
        <f ca="1">IF($E95&lt;&gt;"",SUMPRODUCT(B$8:OFFSET($B$8,MIN($I$2,$A95)-1,0),OFFSET(E95,1-MIN($I$2,$A95),0):E95)/$J$3,"")</f>
        <v>29.93953216374269</v>
      </c>
      <c r="I95" s="9">
        <f t="shared" si="14"/>
        <v>29.39079183945143</v>
      </c>
      <c r="J95" s="14">
        <f t="shared" si="15"/>
        <v>30.37796823138928</v>
      </c>
      <c r="K95" s="9">
        <f ca="1">IF($E95&lt;&gt;"",SUMPRODUCT(B$8:OFFSET($B$8,MIN($L$1,$A95)-1,0),OFFSET(J95,1-MIN($L$1,$A95),0):J95)/$M$2,"")</f>
        <v>30.265299848720897</v>
      </c>
      <c r="L95" s="34">
        <f t="shared" si="16"/>
        <v>29.2460701578722</v>
      </c>
      <c r="M95" s="14">
        <f t="shared" si="17"/>
        <v>30.490514696761778</v>
      </c>
      <c r="N95" s="9">
        <f t="shared" si="18"/>
        <v>29.757366125221548</v>
      </c>
      <c r="O95" s="35"/>
      <c r="P95" s="18">
        <f t="shared" si="19"/>
        <v>0</v>
      </c>
      <c r="Q95" s="105">
        <f t="shared" si="20"/>
        <v>0</v>
      </c>
      <c r="R95" s="18"/>
    </row>
    <row r="96" spans="1:18" ht="12.75">
      <c r="A96" s="19">
        <f t="shared" si="11"/>
        <v>89</v>
      </c>
      <c r="B96" s="18">
        <f t="shared" si="12"/>
      </c>
      <c r="C96" s="3">
        <f t="shared" si="13"/>
        <v>38</v>
      </c>
      <c r="D96" s="79">
        <f>Download!C96</f>
        <v>39378</v>
      </c>
      <c r="E96" s="80">
        <f>Download!I96</f>
        <v>30.57</v>
      </c>
      <c r="F96" s="14">
        <f ca="1">IF($E96&lt;&gt;"",AVERAGE(E96:OFFSET(E96,-MIN($I$1,COUNT(E$8:$E96)),0)),"")</f>
        <v>29.176216216216215</v>
      </c>
      <c r="G96" s="9">
        <f ca="1">IF($E96&lt;&gt;"",SUMPRODUCT(B$8:OFFSET($B$8,MIN($I$1,$A96)-1,0),OFFSET(E96,1-MIN($I$1,$A96),0):E96)/$J$2,"")</f>
        <v>29.578528528528533</v>
      </c>
      <c r="H96" s="9">
        <f ca="1">IF($E96&lt;&gt;"",SUMPRODUCT(B$8:OFFSET($B$8,MIN($I$2,$A96)-1,0),OFFSET(E96,1-MIN($I$2,$A96),0):E96)/$J$3,"")</f>
        <v>30.02818713450293</v>
      </c>
      <c r="I96" s="9">
        <f t="shared" si="14"/>
        <v>29.454532821102706</v>
      </c>
      <c r="J96" s="14">
        <f t="shared" si="15"/>
        <v>30.477845740477324</v>
      </c>
      <c r="K96" s="9">
        <f ca="1">IF($E96&lt;&gt;"",SUMPRODUCT(B$8:OFFSET($B$8,MIN($L$1,$A96)-1,0),OFFSET(J96,1-MIN($L$1,$A96),0):J96)/$M$2,"")</f>
        <v>30.350966718598297</v>
      </c>
      <c r="L96" s="34">
        <f t="shared" si="16"/>
        <v>29.282845986820195</v>
      </c>
      <c r="M96" s="14">
        <f t="shared" si="17"/>
        <v>30.61965395707349</v>
      </c>
      <c r="N96" s="9">
        <f t="shared" si="18"/>
        <v>29.842906533092965</v>
      </c>
      <c r="O96" s="35"/>
      <c r="P96" s="18">
        <f t="shared" si="19"/>
        <v>0</v>
      </c>
      <c r="Q96" s="105">
        <f t="shared" si="20"/>
        <v>0</v>
      </c>
      <c r="R96" s="18"/>
    </row>
    <row r="97" spans="1:18" ht="12.75">
      <c r="A97" s="19">
        <f t="shared" si="11"/>
        <v>90</v>
      </c>
      <c r="B97" s="18">
        <f t="shared" si="12"/>
      </c>
      <c r="C97" s="3">
        <f t="shared" si="13"/>
        <v>39</v>
      </c>
      <c r="D97" s="79">
        <f>Download!C97</f>
        <v>39379</v>
      </c>
      <c r="E97" s="80">
        <f>Download!I97</f>
        <v>30.91</v>
      </c>
      <c r="F97" s="14">
        <f ca="1">IF($E97&lt;&gt;"",AVERAGE(E97:OFFSET(E97,-MIN($I$1,COUNT(E$8:$E97)),0)),"")</f>
        <v>29.24351351351352</v>
      </c>
      <c r="G97" s="9">
        <f ca="1">IF($E97&lt;&gt;"",SUMPRODUCT(B$8:OFFSET($B$8,MIN($I$1,$A97)-1,0),OFFSET(E97,1-MIN($I$1,$A97),0):E97)/$J$2,"")</f>
        <v>29.67111111111111</v>
      </c>
      <c r="H97" s="9">
        <f ca="1">IF($E97&lt;&gt;"",SUMPRODUCT(B$8:OFFSET($B$8,MIN($I$2,$A97)-1,0),OFFSET(E97,1-MIN($I$2,$A97),0):E97)/$J$3,"")</f>
        <v>30.144444444444442</v>
      </c>
      <c r="I97" s="9">
        <f t="shared" si="14"/>
        <v>29.533206722664723</v>
      </c>
      <c r="J97" s="14">
        <f t="shared" si="15"/>
        <v>30.617777777777775</v>
      </c>
      <c r="K97" s="9">
        <f ca="1">IF($E97&lt;&gt;"",SUMPRODUCT(B$8:OFFSET($B$8,MIN($L$1,$A97)-1,0),OFFSET(J97,1-MIN($L$1,$A97),0):J97)/$M$2,"")</f>
        <v>30.44868037210142</v>
      </c>
      <c r="L97" s="34">
        <f t="shared" si="16"/>
        <v>29.328044709408523</v>
      </c>
      <c r="M97" s="14">
        <f t="shared" si="17"/>
        <v>30.799283038235885</v>
      </c>
      <c r="N97" s="9">
        <f t="shared" si="18"/>
        <v>29.95523216118844</v>
      </c>
      <c r="O97" s="35"/>
      <c r="P97" s="18">
        <f t="shared" si="19"/>
        <v>0</v>
      </c>
      <c r="Q97" s="105">
        <f t="shared" si="20"/>
        <v>0</v>
      </c>
      <c r="R97" s="18"/>
    </row>
    <row r="98" spans="1:18" ht="12.75">
      <c r="A98" s="19">
        <f t="shared" si="11"/>
        <v>91</v>
      </c>
      <c r="B98" s="18">
        <f t="shared" si="12"/>
      </c>
      <c r="C98" s="3">
        <f t="shared" si="13"/>
        <v>40</v>
      </c>
      <c r="D98" s="79">
        <f>Download!C98</f>
        <v>39380</v>
      </c>
      <c r="E98" s="80">
        <f>Download!I98</f>
        <v>31.64</v>
      </c>
      <c r="F98" s="14">
        <f ca="1">IF($E98&lt;&gt;"",AVERAGE(E98:OFFSET(E98,-MIN($I$1,COUNT(E$8:$E98)),0)),"")</f>
        <v>29.328378378378385</v>
      </c>
      <c r="G98" s="9">
        <f ca="1">IF($E98&lt;&gt;"",SUMPRODUCT(B$8:OFFSET($B$8,MIN($I$1,$A98)-1,0),OFFSET(E98,1-MIN($I$1,$A98),0):E98)/$J$2,"")</f>
        <v>29.79953453453453</v>
      </c>
      <c r="H98" s="9">
        <f ca="1">IF($E98&lt;&gt;"",SUMPRODUCT(B$8:OFFSET($B$8,MIN($I$2,$A98)-1,0),OFFSET(E98,1-MIN($I$2,$A98),0):E98)/$J$3,"")</f>
        <v>30.327192982456143</v>
      </c>
      <c r="I98" s="9">
        <f t="shared" si="14"/>
        <v>29.647087440358522</v>
      </c>
      <c r="J98" s="14">
        <f t="shared" si="15"/>
        <v>30.854851430377757</v>
      </c>
      <c r="K98" s="9">
        <f ca="1">IF($E98&lt;&gt;"",SUMPRODUCT(B$8:OFFSET($B$8,MIN($L$1,$A98)-1,0),OFFSET(J98,1-MIN($L$1,$A98),0):J98)/$M$2,"")</f>
        <v>30.5836081193976</v>
      </c>
      <c r="L98" s="34">
        <f t="shared" si="16"/>
        <v>29.392265689702736</v>
      </c>
      <c r="M98" s="14">
        <f t="shared" si="17"/>
        <v>31.103553551946668</v>
      </c>
      <c r="N98" s="9">
        <f t="shared" si="18"/>
        <v>30.132576144221236</v>
      </c>
      <c r="O98" s="35"/>
      <c r="P98" s="18">
        <f t="shared" si="19"/>
        <v>0</v>
      </c>
      <c r="Q98" s="105">
        <f t="shared" si="20"/>
        <v>31.64</v>
      </c>
      <c r="R98" s="18"/>
    </row>
    <row r="99" spans="1:18" ht="12.75">
      <c r="A99" s="19">
        <f t="shared" si="11"/>
        <v>92</v>
      </c>
      <c r="B99" s="18">
        <f t="shared" si="12"/>
      </c>
      <c r="C99" s="3">
        <f t="shared" si="13"/>
        <v>41</v>
      </c>
      <c r="D99" s="79">
        <f>Download!C99</f>
        <v>39381</v>
      </c>
      <c r="E99" s="80">
        <f>Download!I99</f>
        <v>34.65</v>
      </c>
      <c r="F99" s="14">
        <f ca="1">IF($E99&lt;&gt;"",AVERAGE(E99:OFFSET(E99,-MIN($I$1,COUNT(E$8:$E99)),0)),"")</f>
        <v>29.50351351351352</v>
      </c>
      <c r="G99" s="9">
        <f ca="1">IF($E99&lt;&gt;"",SUMPRODUCT(B$8:OFFSET($B$8,MIN($I$1,$A99)-1,0),OFFSET(E99,1-MIN($I$1,$A99),0):E99)/$J$2,"")</f>
        <v>30.085450450450452</v>
      </c>
      <c r="H99" s="9">
        <f ca="1">IF($E99&lt;&gt;"",SUMPRODUCT(B$8:OFFSET($B$8,MIN($I$2,$A99)-1,0),OFFSET(E99,1-MIN($I$2,$A99),0):E99)/$J$3,"")</f>
        <v>30.813976608187136</v>
      </c>
      <c r="I99" s="9">
        <f t="shared" si="14"/>
        <v>29.91751514628509</v>
      </c>
      <c r="J99" s="14">
        <f t="shared" si="15"/>
        <v>31.54250276592382</v>
      </c>
      <c r="K99" s="9">
        <f ca="1">IF($E99&lt;&gt;"",SUMPRODUCT(B$8:OFFSET($B$8,MIN($L$1,$A99)-1,0),OFFSET(J99,1-MIN($L$1,$A99),0):J99)/$M$2,"")</f>
        <v>30.88192098113151</v>
      </c>
      <c r="L99" s="34">
        <f t="shared" si="16"/>
        <v>29.538313864988773</v>
      </c>
      <c r="M99" s="14">
        <f t="shared" si="17"/>
        <v>31.98925304191839</v>
      </c>
      <c r="N99" s="9">
        <f t="shared" si="18"/>
        <v>30.608094444829526</v>
      </c>
      <c r="O99" s="35"/>
      <c r="P99" s="18">
        <f t="shared" si="19"/>
        <v>0</v>
      </c>
      <c r="Q99" s="105">
        <f t="shared" si="20"/>
        <v>34.65</v>
      </c>
      <c r="R99" s="18"/>
    </row>
    <row r="100" spans="1:18" ht="12.75">
      <c r="A100" s="19">
        <f t="shared" si="11"/>
        <v>93</v>
      </c>
      <c r="B100" s="18">
        <f t="shared" si="12"/>
      </c>
      <c r="C100" s="3">
        <f t="shared" si="13"/>
        <v>42</v>
      </c>
      <c r="D100" s="79">
        <f>Download!C100</f>
        <v>39384</v>
      </c>
      <c r="E100" s="80">
        <f>Download!I100</f>
        <v>34.2</v>
      </c>
      <c r="F100" s="14">
        <f ca="1">IF($E100&lt;&gt;"",AVERAGE(E100:OFFSET(E100,-MIN($I$1,COUNT(E$8:$E100)),0)),"")</f>
        <v>29.654864864864873</v>
      </c>
      <c r="G100" s="9">
        <f ca="1">IF($E100&lt;&gt;"",SUMPRODUCT(B$8:OFFSET($B$8,MIN($I$1,$A100)-1,0),OFFSET(E100,1-MIN($I$1,$A100),0):E100)/$J$2,"")</f>
        <v>30.337957957957954</v>
      </c>
      <c r="H100" s="9">
        <f ca="1">IF($E100&lt;&gt;"",SUMPRODUCT(B$8:OFFSET($B$8,MIN($I$2,$A100)-1,0),OFFSET(E100,1-MIN($I$2,$A100),0):E100)/$J$3,"")</f>
        <v>31.222573099415207</v>
      </c>
      <c r="I100" s="9">
        <f t="shared" si="14"/>
        <v>30.149000814053462</v>
      </c>
      <c r="J100" s="14">
        <f t="shared" si="15"/>
        <v>32.10718824087246</v>
      </c>
      <c r="K100" s="9">
        <f ca="1">IF($E100&lt;&gt;"",SUMPRODUCT(B$8:OFFSET($B$8,MIN($L$1,$A100)-1,0),OFFSET(J100,1-MIN($L$1,$A100),0):J100)/$M$2,"")</f>
        <v>31.283906763906764</v>
      </c>
      <c r="L100" s="34">
        <f t="shared" si="16"/>
        <v>29.667805146516862</v>
      </c>
      <c r="M100" s="14">
        <f t="shared" si="17"/>
        <v>32.66056767117234</v>
      </c>
      <c r="N100" s="9">
        <f t="shared" si="18"/>
        <v>30.98618976642642</v>
      </c>
      <c r="O100" s="35"/>
      <c r="P100" s="18">
        <f t="shared" si="19"/>
        <v>0</v>
      </c>
      <c r="Q100" s="105">
        <f t="shared" si="20"/>
        <v>34.2</v>
      </c>
      <c r="R100" s="18"/>
    </row>
    <row r="101" spans="1:18" ht="12.75">
      <c r="A101" s="19">
        <f t="shared" si="11"/>
        <v>94</v>
      </c>
      <c r="B101" s="18">
        <f t="shared" si="12"/>
      </c>
      <c r="C101" s="3">
        <f t="shared" si="13"/>
        <v>43</v>
      </c>
      <c r="D101" s="79">
        <f>Download!C101</f>
        <v>39385</v>
      </c>
      <c r="E101" s="80">
        <f>Download!I101</f>
        <v>35.19</v>
      </c>
      <c r="F101" s="14">
        <f ca="1">IF($E101&lt;&gt;"",AVERAGE(E101:OFFSET(E101,-MIN($I$1,COUNT(E$8:$E101)),0)),"")</f>
        <v>29.845675675675682</v>
      </c>
      <c r="G101" s="9">
        <f ca="1">IF($E101&lt;&gt;"",SUMPRODUCT(B$8:OFFSET($B$8,MIN($I$1,$A101)-1,0),OFFSET(E101,1-MIN($I$1,$A101),0):E101)/$J$2,"")</f>
        <v>30.634864864864863</v>
      </c>
      <c r="H101" s="9">
        <f ca="1">IF($E101&lt;&gt;"",SUMPRODUCT(B$8:OFFSET($B$8,MIN($I$2,$A101)-1,0),OFFSET(E101,1-MIN($I$2,$A101),0):E101)/$J$3,"")</f>
        <v>31.70573099415205</v>
      </c>
      <c r="I101" s="9">
        <f t="shared" si="14"/>
        <v>30.42148725653706</v>
      </c>
      <c r="J101" s="14">
        <f t="shared" si="15"/>
        <v>32.77659712343923</v>
      </c>
      <c r="K101" s="9">
        <f ca="1">IF($E101&lt;&gt;"",SUMPRODUCT(B$8:OFFSET($B$8,MIN($L$1,$A101)-1,0),OFFSET(J101,1-MIN($L$1,$A101),0):J101)/$M$2,"")</f>
        <v>31.792547171231387</v>
      </c>
      <c r="L101" s="34">
        <f t="shared" si="16"/>
        <v>29.821199448002503</v>
      </c>
      <c r="M101" s="14">
        <f t="shared" si="17"/>
        <v>33.443113807333624</v>
      </c>
      <c r="N101" s="9">
        <f t="shared" si="18"/>
        <v>31.428696106802583</v>
      </c>
      <c r="O101" s="35"/>
      <c r="P101" s="18">
        <f t="shared" si="19"/>
        <v>0</v>
      </c>
      <c r="Q101" s="105">
        <f t="shared" si="20"/>
        <v>35.19</v>
      </c>
      <c r="R101" s="18"/>
    </row>
    <row r="102" spans="1:18" ht="12.75">
      <c r="A102" s="19">
        <f t="shared" si="11"/>
        <v>95</v>
      </c>
      <c r="B102" s="18">
        <f t="shared" si="12"/>
      </c>
      <c r="C102" s="3">
        <f t="shared" si="13"/>
        <v>44</v>
      </c>
      <c r="D102" s="79">
        <f>Download!C102</f>
        <v>39386</v>
      </c>
      <c r="E102" s="80">
        <f>Download!I102</f>
        <v>36.41</v>
      </c>
      <c r="F102" s="14">
        <f ca="1">IF($E102&lt;&gt;"",AVERAGE(E102:OFFSET(E102,-MIN($I$1,COUNT(E$8:$E102)),0)),"")</f>
        <v>30.068378378378384</v>
      </c>
      <c r="G102" s="9">
        <f ca="1">IF($E102&lt;&gt;"",SUMPRODUCT(B$8:OFFSET($B$8,MIN($I$1,$A102)-1,0),OFFSET(E102,1-MIN($I$1,$A102),0):E102)/$J$2,"")</f>
        <v>30.987177177177177</v>
      </c>
      <c r="H102" s="9">
        <f ca="1">IF($E102&lt;&gt;"",SUMPRODUCT(B$8:OFFSET($B$8,MIN($I$2,$A102)-1,0),OFFSET(E102,1-MIN($I$2,$A102),0):E102)/$J$3,"")</f>
        <v>32.283391812865496</v>
      </c>
      <c r="I102" s="9">
        <f t="shared" si="14"/>
        <v>30.745190648075596</v>
      </c>
      <c r="J102" s="14">
        <f t="shared" si="15"/>
        <v>33.57960644855382</v>
      </c>
      <c r="K102" s="9">
        <f ca="1">IF($E102&lt;&gt;"",SUMPRODUCT(B$8:OFFSET($B$8,MIN($L$1,$A102)-1,0),OFFSET(J102,1-MIN($L$1,$A102),0):J102)/$M$2,"")</f>
        <v>32.416398390872075</v>
      </c>
      <c r="L102" s="34">
        <f t="shared" si="16"/>
        <v>30.004221685557994</v>
      </c>
      <c r="M102" s="14">
        <f t="shared" si="17"/>
        <v>34.36875035895047</v>
      </c>
      <c r="N102" s="9">
        <f t="shared" si="18"/>
        <v>31.95304388503389</v>
      </c>
      <c r="O102" s="35"/>
      <c r="P102" s="18">
        <f t="shared" si="19"/>
        <v>0</v>
      </c>
      <c r="Q102" s="105">
        <f t="shared" si="20"/>
        <v>36.41</v>
      </c>
      <c r="R102" s="18"/>
    </row>
    <row r="103" spans="1:18" ht="12.75">
      <c r="A103" s="19">
        <f t="shared" si="11"/>
        <v>96</v>
      </c>
      <c r="B103" s="18">
        <f t="shared" si="12"/>
      </c>
      <c r="C103" s="3">
        <f t="shared" si="13"/>
        <v>45</v>
      </c>
      <c r="D103" s="79">
        <f>Download!C103</f>
        <v>39387</v>
      </c>
      <c r="E103" s="80">
        <f>Download!I103</f>
        <v>36.66</v>
      </c>
      <c r="F103" s="14">
        <f ca="1">IF($E103&lt;&gt;"",AVERAGE(E103:OFFSET(E103,-MIN($I$1,COUNT(E$8:$E103)),0)),"")</f>
        <v>30.285675675675687</v>
      </c>
      <c r="G103" s="9">
        <f ca="1">IF($E103&lt;&gt;"",SUMPRODUCT(B$8:OFFSET($B$8,MIN($I$1,$A103)-1,0),OFFSET(E103,1-MIN($I$1,$A103),0):E103)/$J$2,"")</f>
        <v>31.341306306306297</v>
      </c>
      <c r="H103" s="9">
        <f ca="1">IF($E103&lt;&gt;"",SUMPRODUCT(B$8:OFFSET($B$8,MIN($I$2,$A103)-1,0),OFFSET(E103,1-MIN($I$2,$A103),0):E103)/$J$3,"")</f>
        <v>32.847076023391814</v>
      </c>
      <c r="I103" s="9">
        <f t="shared" si="14"/>
        <v>31.06491007250394</v>
      </c>
      <c r="J103" s="14">
        <f t="shared" si="15"/>
        <v>34.352845740477335</v>
      </c>
      <c r="K103" s="9">
        <f ca="1">IF($E103&lt;&gt;"",SUMPRODUCT(B$8:OFFSET($B$8,MIN($L$1,$A103)-1,0),OFFSET(J103,1-MIN($L$1,$A103),0):J103)/$M$2,"")</f>
        <v>33.11347223163013</v>
      </c>
      <c r="L103" s="34">
        <f t="shared" si="16"/>
        <v>30.18910441651472</v>
      </c>
      <c r="M103" s="14">
        <f t="shared" si="17"/>
        <v>35.21571870429361</v>
      </c>
      <c r="N103" s="9">
        <f t="shared" si="18"/>
        <v>32.448512949767164</v>
      </c>
      <c r="O103" s="35"/>
      <c r="P103" s="18">
        <f t="shared" si="19"/>
        <v>0</v>
      </c>
      <c r="Q103" s="105">
        <f t="shared" si="20"/>
        <v>36.66</v>
      </c>
      <c r="R103" s="18"/>
    </row>
    <row r="104" spans="1:18" ht="12.75">
      <c r="A104" s="19">
        <f t="shared" si="11"/>
        <v>97</v>
      </c>
      <c r="B104" s="18">
        <f t="shared" si="12"/>
      </c>
      <c r="C104" s="3">
        <f t="shared" si="13"/>
        <v>46</v>
      </c>
      <c r="D104" s="79">
        <f>Download!C104</f>
        <v>39388</v>
      </c>
      <c r="E104" s="80">
        <f>Download!I104</f>
        <v>36.66</v>
      </c>
      <c r="F104" s="14">
        <f ca="1">IF($E104&lt;&gt;"",AVERAGE(E104:OFFSET(E104,-MIN($I$1,COUNT(E$8:$E104)),0)),"")</f>
        <v>30.502972972972984</v>
      </c>
      <c r="G104" s="9">
        <f ca="1">IF($E104&lt;&gt;"",SUMPRODUCT(B$8:OFFSET($B$8,MIN($I$1,$A104)-1,0),OFFSET(E104,1-MIN($I$1,$A104),0):E104)/$J$2,"")</f>
        <v>31.683363363363362</v>
      </c>
      <c r="H104" s="9">
        <f ca="1">IF($E104&lt;&gt;"",SUMPRODUCT(B$8:OFFSET($B$8,MIN($I$2,$A104)-1,0),OFFSET(E104,1-MIN($I$2,$A104),0):E104)/$J$3,"")</f>
        <v>33.36900584795322</v>
      </c>
      <c r="I104" s="9">
        <f t="shared" si="14"/>
        <v>31.367347365882107</v>
      </c>
      <c r="J104" s="14">
        <f t="shared" si="15"/>
        <v>35.054648332543074</v>
      </c>
      <c r="K104" s="9">
        <f ca="1">IF($E104&lt;&gt;"",SUMPRODUCT(B$8:OFFSET($B$8,MIN($L$1,$A104)-1,0),OFFSET(J104,1-MIN($L$1,$A104),0):J104)/$M$2,"")</f>
        <v>33.83320071951651</v>
      </c>
      <c r="L104" s="34">
        <f t="shared" si="16"/>
        <v>30.36885151605598</v>
      </c>
      <c r="M104" s="14">
        <f t="shared" si="17"/>
        <v>35.94078739655816</v>
      </c>
      <c r="N104" s="9">
        <f t="shared" si="18"/>
        <v>32.89182737610746</v>
      </c>
      <c r="O104" s="35"/>
      <c r="P104" s="18">
        <f t="shared" si="19"/>
        <v>0</v>
      </c>
      <c r="Q104" s="105">
        <f t="shared" si="20"/>
        <v>36.66</v>
      </c>
      <c r="R104" s="18"/>
    </row>
    <row r="105" spans="1:18" ht="12.75">
      <c r="A105" s="19">
        <f t="shared" si="11"/>
        <v>98</v>
      </c>
      <c r="B105" s="18">
        <f t="shared" si="12"/>
      </c>
      <c r="C105" s="3">
        <f t="shared" si="13"/>
        <v>47</v>
      </c>
      <c r="D105" s="79">
        <f>Download!C105</f>
        <v>39391</v>
      </c>
      <c r="E105" s="80">
        <f>Download!I105</f>
        <v>36.33</v>
      </c>
      <c r="F105" s="14">
        <f ca="1">IF($E105&lt;&gt;"",AVERAGE(E105:OFFSET(E105,-MIN($I$1,COUNT(E$8:$E105)),0)),"")</f>
        <v>30.705135135135144</v>
      </c>
      <c r="G105" s="9">
        <f ca="1">IF($E105&lt;&gt;"",SUMPRODUCT(B$8:OFFSET($B$8,MIN($I$1,$A105)-1,0),OFFSET(E105,1-MIN($I$1,$A105),0):E105)/$J$2,"")</f>
        <v>31.995855855855854</v>
      </c>
      <c r="H105" s="9">
        <f ca="1">IF($E105&lt;&gt;"",SUMPRODUCT(B$8:OFFSET($B$8,MIN($I$2,$A105)-1,0),OFFSET(E105,1-MIN($I$2,$A105),0):E105)/$J$3,"")</f>
        <v>33.8159649122807</v>
      </c>
      <c r="I105" s="9">
        <f t="shared" si="14"/>
        <v>31.63559885961821</v>
      </c>
      <c r="J105" s="14">
        <f t="shared" si="15"/>
        <v>35.636073968705546</v>
      </c>
      <c r="K105" s="9">
        <f ca="1">IF($E105&lt;&gt;"",SUMPRODUCT(B$8:OFFSET($B$8,MIN($L$1,$A105)-1,0),OFFSET(J105,1-MIN($L$1,$A105),0):J105)/$M$2,"")</f>
        <v>34.51906048906049</v>
      </c>
      <c r="L105" s="34">
        <f t="shared" si="16"/>
        <v>30.534438973943313</v>
      </c>
      <c r="M105" s="14">
        <f t="shared" si="17"/>
        <v>36.49002313242044</v>
      </c>
      <c r="N105" s="9">
        <f t="shared" si="18"/>
        <v>33.25374028388562</v>
      </c>
      <c r="O105" s="35"/>
      <c r="P105" s="18">
        <f t="shared" si="19"/>
        <v>0</v>
      </c>
      <c r="Q105" s="105">
        <f t="shared" si="20"/>
        <v>36.33</v>
      </c>
      <c r="R105" s="18"/>
    </row>
    <row r="106" spans="1:18" ht="12.75">
      <c r="A106" s="19">
        <f t="shared" si="11"/>
        <v>99</v>
      </c>
      <c r="B106" s="18">
        <f t="shared" si="12"/>
      </c>
      <c r="C106" s="3">
        <f t="shared" si="13"/>
        <v>48</v>
      </c>
      <c r="D106" s="79">
        <f>Download!C106</f>
        <v>39392</v>
      </c>
      <c r="E106" s="80">
        <f>Download!I106</f>
        <v>36.02</v>
      </c>
      <c r="F106" s="14">
        <f ca="1">IF($E106&lt;&gt;"",AVERAGE(E106:OFFSET(E106,-MIN($I$1,COUNT(E$8:$E106)),0)),"")</f>
        <v>30.902162162162163</v>
      </c>
      <c r="G106" s="9">
        <f ca="1">IF($E106&lt;&gt;"",SUMPRODUCT(B$8:OFFSET($B$8,MIN($I$1,$A106)-1,0),OFFSET(E106,1-MIN($I$1,$A106),0):E106)/$J$2,"")</f>
        <v>32.280180180180174</v>
      </c>
      <c r="H106" s="9">
        <f ca="1">IF($E106&lt;&gt;"",SUMPRODUCT(B$8:OFFSET($B$8,MIN($I$2,$A106)-1,0),OFFSET(E106,1-MIN($I$2,$A106),0):E106)/$J$3,"")</f>
        <v>34.19269005847953</v>
      </c>
      <c r="I106" s="9">
        <f t="shared" si="14"/>
        <v>31.872593515855062</v>
      </c>
      <c r="J106" s="14">
        <f t="shared" si="15"/>
        <v>36.10519993677888</v>
      </c>
      <c r="K106" s="9">
        <f ca="1">IF($E106&lt;&gt;"",SUMPRODUCT(B$8:OFFSET($B$8,MIN($L$1,$A106)-1,0),OFFSET(J106,1-MIN($L$1,$A106),0):J106)/$M$2,"")</f>
        <v>35.14402428744535</v>
      </c>
      <c r="L106" s="34">
        <f t="shared" si="16"/>
        <v>30.686815669111557</v>
      </c>
      <c r="M106" s="14">
        <f t="shared" si="17"/>
        <v>36.889589519772336</v>
      </c>
      <c r="N106" s="9">
        <f t="shared" si="18"/>
        <v>33.54492551716082</v>
      </c>
      <c r="O106" s="35"/>
      <c r="P106" s="18">
        <f t="shared" si="19"/>
        <v>0</v>
      </c>
      <c r="Q106" s="105">
        <f t="shared" si="20"/>
        <v>36.02</v>
      </c>
      <c r="R106" s="18"/>
    </row>
    <row r="107" spans="1:18" ht="12.75">
      <c r="A107" s="19">
        <f t="shared" si="11"/>
        <v>100</v>
      </c>
      <c r="B107" s="18">
        <f t="shared" si="12"/>
      </c>
      <c r="C107" s="3">
        <f t="shared" si="13"/>
        <v>49</v>
      </c>
      <c r="D107" s="79">
        <f>Download!C107</f>
        <v>39393</v>
      </c>
      <c r="E107" s="80">
        <f>Download!I107</f>
        <v>35.14</v>
      </c>
      <c r="F107" s="14">
        <f ca="1">IF($E107&lt;&gt;"",AVERAGE(E107:OFFSET(E107,-MIN($I$1,COUNT(E$8:$E107)),0)),"")</f>
        <v>31.083783783783787</v>
      </c>
      <c r="G107" s="9">
        <f ca="1">IF($E107&lt;&gt;"",SUMPRODUCT(B$8:OFFSET($B$8,MIN($I$1,$A107)-1,0),OFFSET(E107,1-MIN($I$1,$A107),0):E107)/$J$2,"")</f>
        <v>32.50552552552553</v>
      </c>
      <c r="H107" s="9">
        <f ca="1">IF($E107&lt;&gt;"",SUMPRODUCT(B$8:OFFSET($B$8,MIN($I$2,$A107)-1,0),OFFSET(E107,1-MIN($I$2,$A107),0):E107)/$J$3,"")</f>
        <v>34.43918128654971</v>
      </c>
      <c r="I107" s="9">
        <f t="shared" si="14"/>
        <v>32.0492100825656</v>
      </c>
      <c r="J107" s="14">
        <f t="shared" si="15"/>
        <v>36.372837047573896</v>
      </c>
      <c r="K107" s="9">
        <f ca="1">IF($E107&lt;&gt;"",SUMPRODUCT(B$8:OFFSET($B$8,MIN($L$1,$A107)-1,0),OFFSET(J107,1-MIN($L$1,$A107),0):J107)/$M$2,"")</f>
        <v>35.65507432244274</v>
      </c>
      <c r="L107" s="34">
        <f t="shared" si="16"/>
        <v>30.810515233858457</v>
      </c>
      <c r="M107" s="14">
        <f t="shared" si="17"/>
        <v>37.04006411777415</v>
      </c>
      <c r="N107" s="9">
        <f t="shared" si="18"/>
        <v>33.712828094301784</v>
      </c>
      <c r="O107" s="35"/>
      <c r="P107" s="18">
        <f t="shared" si="19"/>
        <v>0</v>
      </c>
      <c r="Q107" s="105">
        <f t="shared" si="20"/>
        <v>35.14</v>
      </c>
      <c r="R107" s="18"/>
    </row>
    <row r="108" spans="1:18" ht="12.75">
      <c r="A108" s="19">
        <f t="shared" si="11"/>
        <v>101</v>
      </c>
      <c r="B108" s="18">
        <f t="shared" si="12"/>
      </c>
      <c r="C108" s="3">
        <f t="shared" si="13"/>
        <v>50</v>
      </c>
      <c r="D108" s="79">
        <f>Download!C108</f>
        <v>39394</v>
      </c>
      <c r="E108" s="80">
        <f>Download!I108</f>
        <v>34.36</v>
      </c>
      <c r="F108" s="14">
        <f ca="1">IF($E108&lt;&gt;"",AVERAGE(E108:OFFSET(E108,-MIN($I$1,COUNT(E$8:$E108)),0)),"")</f>
        <v>31.238918918918916</v>
      </c>
      <c r="G108" s="9">
        <f ca="1">IF($E108&lt;&gt;"",SUMPRODUCT(B$8:OFFSET($B$8,MIN($I$1,$A108)-1,0),OFFSET(E108,1-MIN($I$1,$A108),0):E108)/$J$2,"")</f>
        <v>32.67891891891891</v>
      </c>
      <c r="H108" s="9">
        <f ca="1">IF($E108&lt;&gt;"",SUMPRODUCT(B$8:OFFSET($B$8,MIN($I$2,$A108)-1,0),OFFSET(E108,1-MIN($I$2,$A108),0):E108)/$J$3,"")</f>
        <v>34.5725730994152</v>
      </c>
      <c r="I108" s="9">
        <f t="shared" si="14"/>
        <v>32.174117645670165</v>
      </c>
      <c r="J108" s="14">
        <f t="shared" si="15"/>
        <v>36.46622727991149</v>
      </c>
      <c r="K108" s="9">
        <f ca="1">IF($E108&lt;&gt;"",SUMPRODUCT(B$8:OFFSET($B$8,MIN($L$1,$A108)-1,0),OFFSET(J108,1-MIN($L$1,$A108),0):J108)/$M$2,"")</f>
        <v>36.02155776076829</v>
      </c>
      <c r="L108" s="34">
        <f t="shared" si="16"/>
        <v>30.909112032917943</v>
      </c>
      <c r="M108" s="14">
        <f t="shared" si="17"/>
        <v>36.99461906704869</v>
      </c>
      <c r="N108" s="9">
        <f t="shared" si="18"/>
        <v>33.78095145279634</v>
      </c>
      <c r="O108" s="35"/>
      <c r="P108" s="18">
        <f t="shared" si="19"/>
        <v>0</v>
      </c>
      <c r="Q108" s="105">
        <f t="shared" si="20"/>
        <v>0</v>
      </c>
      <c r="R108" s="18"/>
    </row>
    <row r="109" spans="1:18" ht="12.75">
      <c r="A109" s="19">
        <f t="shared" si="11"/>
        <v>102</v>
      </c>
      <c r="B109" s="18">
        <f t="shared" si="12"/>
      </c>
      <c r="C109" s="3">
        <f t="shared" si="13"/>
        <v>51</v>
      </c>
      <c r="D109" s="79">
        <f>Download!C109</f>
        <v>39395</v>
      </c>
      <c r="E109" s="80">
        <f>Download!I109</f>
        <v>33.37</v>
      </c>
      <c r="F109" s="14">
        <f ca="1">IF($E109&lt;&gt;"",AVERAGE(E109:OFFSET(E109,-MIN($I$1,COUNT(E$8:$E109)),0)),"")</f>
        <v>31.374324324324316</v>
      </c>
      <c r="G109" s="9">
        <f ca="1">IF($E109&lt;&gt;"",SUMPRODUCT(B$8:OFFSET($B$8,MIN($I$1,$A109)-1,0),OFFSET(E109,1-MIN($I$1,$A109),0):E109)/$J$2,"")</f>
        <v>32.78978978978978</v>
      </c>
      <c r="H109" s="9">
        <f ca="1">IF($E109&lt;&gt;"",SUMPRODUCT(B$8:OFFSET($B$8,MIN($I$2,$A109)-1,0),OFFSET(E109,1-MIN($I$2,$A109),0):E109)/$J$3,"")</f>
        <v>34.57461988304093</v>
      </c>
      <c r="I109" s="9">
        <f t="shared" si="14"/>
        <v>32.2387599350934</v>
      </c>
      <c r="J109" s="14">
        <f t="shared" si="15"/>
        <v>36.35944997629208</v>
      </c>
      <c r="K109" s="9">
        <f ca="1">IF($E109&lt;&gt;"",SUMPRODUCT(B$8:OFFSET($B$8,MIN($L$1,$A109)-1,0),OFFSET(J109,1-MIN($L$1,$A109),0):J109)/$M$2,"")</f>
        <v>36.22007526323316</v>
      </c>
      <c r="L109" s="34">
        <f t="shared" si="16"/>
        <v>30.977470032003552</v>
      </c>
      <c r="M109" s="14">
        <f t="shared" si="17"/>
        <v>36.735560345213884</v>
      </c>
      <c r="N109" s="9">
        <f t="shared" si="18"/>
        <v>33.73769340513356</v>
      </c>
      <c r="O109" s="35"/>
      <c r="P109" s="18">
        <f t="shared" si="19"/>
        <v>0</v>
      </c>
      <c r="Q109" s="105">
        <f t="shared" si="20"/>
        <v>0</v>
      </c>
      <c r="R109" s="18"/>
    </row>
    <row r="110" spans="1:18" ht="12.75">
      <c r="A110" s="19">
        <f t="shared" si="11"/>
        <v>103</v>
      </c>
      <c r="B110" s="18">
        <f t="shared" si="12"/>
      </c>
      <c r="C110" s="3">
        <f t="shared" si="13"/>
        <v>52</v>
      </c>
      <c r="D110" s="79">
        <f>Download!C110</f>
        <v>39398</v>
      </c>
      <c r="E110" s="80">
        <f>Download!I110</f>
        <v>33.02</v>
      </c>
      <c r="F110" s="14">
        <f ca="1">IF($E110&lt;&gt;"",AVERAGE(E110:OFFSET(E110,-MIN($I$1,COUNT(E$8:$E110)),0)),"")</f>
        <v>31.50702702702702</v>
      </c>
      <c r="G110" s="9">
        <f ca="1">IF($E110&lt;&gt;"",SUMPRODUCT(B$8:OFFSET($B$8,MIN($I$1,$A110)-1,0),OFFSET(E110,1-MIN($I$1,$A110),0):E110)/$J$2,"")</f>
        <v>32.873843843843844</v>
      </c>
      <c r="H110" s="9">
        <f ca="1">IF($E110&lt;&gt;"",SUMPRODUCT(B$8:OFFSET($B$8,MIN($I$2,$A110)-1,0),OFFSET(E110,1-MIN($I$2,$A110),0):E110)/$J$3,"")</f>
        <v>34.52005847953217</v>
      </c>
      <c r="I110" s="9">
        <f t="shared" si="14"/>
        <v>32.28098912779105</v>
      </c>
      <c r="J110" s="14">
        <f t="shared" si="15"/>
        <v>36.16627311522049</v>
      </c>
      <c r="K110" s="9">
        <f ca="1">IF($E110&lt;&gt;"",SUMPRODUCT(B$8:OFFSET($B$8,MIN($L$1,$A110)-1,0),OFFSET(J110,1-MIN($L$1,$A110),0):J110)/$M$2,"")</f>
        <v>36.26784679416259</v>
      </c>
      <c r="L110" s="34">
        <f t="shared" si="16"/>
        <v>31.03420697555901</v>
      </c>
      <c r="M110" s="14">
        <f t="shared" si="17"/>
        <v>36.42446193714484</v>
      </c>
      <c r="N110" s="9">
        <f t="shared" si="18"/>
        <v>33.66214673090898</v>
      </c>
      <c r="O110" s="35"/>
      <c r="P110" s="18">
        <f t="shared" si="19"/>
        <v>33.02</v>
      </c>
      <c r="Q110" s="105">
        <f t="shared" si="20"/>
        <v>0</v>
      </c>
      <c r="R110" s="18"/>
    </row>
    <row r="111" spans="1:18" ht="12.75">
      <c r="A111" s="19">
        <f t="shared" si="11"/>
        <v>104</v>
      </c>
      <c r="B111" s="18">
        <f t="shared" si="12"/>
      </c>
      <c r="C111" s="3">
        <f t="shared" si="13"/>
        <v>53</v>
      </c>
      <c r="D111" s="79">
        <f>Download!C111</f>
        <v>39399</v>
      </c>
      <c r="E111" s="80">
        <f>Download!I111</f>
        <v>34.2</v>
      </c>
      <c r="F111" s="14">
        <f ca="1">IF($E111&lt;&gt;"",AVERAGE(E111:OFFSET(E111,-MIN($I$1,COUNT(E$8:$E111)),0)),"")</f>
        <v>31.6654054054054</v>
      </c>
      <c r="G111" s="9">
        <f ca="1">IF($E111&lt;&gt;"",SUMPRODUCT(B$8:OFFSET($B$8,MIN($I$1,$A111)-1,0),OFFSET(E111,1-MIN($I$1,$A111),0):E111)/$J$2,"")</f>
        <v>33.014654654654656</v>
      </c>
      <c r="H111" s="9">
        <f ca="1">IF($E111&lt;&gt;"",SUMPRODUCT(B$8:OFFSET($B$8,MIN($I$2,$A111)-1,0),OFFSET(E111,1-MIN($I$2,$A111),0):E111)/$J$3,"")</f>
        <v>34.57637426900585</v>
      </c>
      <c r="I111" s="9">
        <f t="shared" si="14"/>
        <v>32.38471944520775</v>
      </c>
      <c r="J111" s="14">
        <f t="shared" si="15"/>
        <v>36.13809388335705</v>
      </c>
      <c r="K111" s="9">
        <f ca="1">IF($E111&lt;&gt;"",SUMPRODUCT(B$8:OFFSET($B$8,MIN($L$1,$A111)-1,0),OFFSET(J111,1-MIN($L$1,$A111),0):J111)/$M$2,"")</f>
        <v>36.254632602527344</v>
      </c>
      <c r="L111" s="34">
        <f t="shared" si="16"/>
        <v>31.12214567068237</v>
      </c>
      <c r="M111" s="14">
        <f t="shared" si="17"/>
        <v>36.38684970307702</v>
      </c>
      <c r="N111" s="9">
        <f t="shared" si="18"/>
        <v>33.718762864497506</v>
      </c>
      <c r="O111" s="35"/>
      <c r="P111" s="18">
        <f t="shared" si="19"/>
        <v>0</v>
      </c>
      <c r="Q111" s="105">
        <f t="shared" si="20"/>
        <v>0</v>
      </c>
      <c r="R111" s="18"/>
    </row>
    <row r="112" spans="1:18" ht="12.75">
      <c r="A112" s="19">
        <f t="shared" si="11"/>
        <v>105</v>
      </c>
      <c r="B112" s="18">
        <f t="shared" si="12"/>
      </c>
      <c r="C112" s="3">
        <f t="shared" si="13"/>
        <v>54</v>
      </c>
      <c r="D112" s="79">
        <f>Download!C112</f>
        <v>39400</v>
      </c>
      <c r="E112" s="80">
        <f>Download!I112</f>
        <v>33.67</v>
      </c>
      <c r="F112" s="14">
        <f ca="1">IF($E112&lt;&gt;"",AVERAGE(E112:OFFSET(E112,-MIN($I$1,COUNT(E$8:$E112)),0)),"")</f>
        <v>31.797837837837836</v>
      </c>
      <c r="G112" s="9">
        <f ca="1">IF($E112&lt;&gt;"",SUMPRODUCT(B$8:OFFSET($B$8,MIN($I$1,$A112)-1,0),OFFSET(E112,1-MIN($I$1,$A112),0):E112)/$J$2,"")</f>
        <v>33.11866366366365</v>
      </c>
      <c r="H112" s="9">
        <f ca="1">IF($E112&lt;&gt;"",SUMPRODUCT(B$8:OFFSET($B$8,MIN($I$2,$A112)-1,0),OFFSET(E112,1-MIN($I$2,$A112),0):E112)/$J$3,"")</f>
        <v>34.55713450292397</v>
      </c>
      <c r="I112" s="9">
        <f t="shared" si="14"/>
        <v>32.454194069791114</v>
      </c>
      <c r="J112" s="14">
        <f t="shared" si="15"/>
        <v>35.99560534218429</v>
      </c>
      <c r="K112" s="9">
        <f ca="1">IF($E112&lt;&gt;"",SUMPRODUCT(B$8:OFFSET($B$8,MIN($L$1,$A112)-1,0),OFFSET(J112,1-MIN($L$1,$A112),0):J112)/$M$2,"")</f>
        <v>36.176801688906956</v>
      </c>
      <c r="L112" s="34">
        <f t="shared" si="16"/>
        <v>31.192919402052308</v>
      </c>
      <c r="M112" s="14">
        <f t="shared" si="17"/>
        <v>36.23250165459528</v>
      </c>
      <c r="N112" s="9">
        <f t="shared" si="18"/>
        <v>33.713629931392504</v>
      </c>
      <c r="O112" s="35"/>
      <c r="P112" s="18">
        <f t="shared" si="19"/>
        <v>0</v>
      </c>
      <c r="Q112" s="105">
        <f t="shared" si="20"/>
        <v>0</v>
      </c>
      <c r="R112" s="18"/>
    </row>
    <row r="113" spans="1:18" ht="12.75">
      <c r="A113" s="19">
        <f t="shared" si="11"/>
        <v>106</v>
      </c>
      <c r="B113" s="18">
        <f t="shared" si="12"/>
      </c>
      <c r="C113" s="3">
        <f t="shared" si="13"/>
        <v>55</v>
      </c>
      <c r="D113" s="79">
        <f>Download!C113</f>
        <v>39401</v>
      </c>
      <c r="E113" s="80">
        <f>Download!I113</f>
        <v>33.51</v>
      </c>
      <c r="F113" s="14">
        <f ca="1">IF($E113&lt;&gt;"",AVERAGE(E113:OFFSET(E113,-MIN($I$1,COUNT(E$8:$E113)),0)),"")</f>
        <v>31.913243243243244</v>
      </c>
      <c r="G113" s="9">
        <f ca="1">IF($E113&lt;&gt;"",SUMPRODUCT(B$8:OFFSET($B$8,MIN($I$1,$A113)-1,0),OFFSET(E113,1-MIN($I$1,$A113),0):E113)/$J$2,"")</f>
        <v>33.207372372372376</v>
      </c>
      <c r="H113" s="9">
        <f ca="1">IF($E113&lt;&gt;"",SUMPRODUCT(B$8:OFFSET($B$8,MIN($I$2,$A113)-1,0),OFFSET(E113,1-MIN($I$2,$A113),0):E113)/$J$3,"")</f>
        <v>34.49865497076023</v>
      </c>
      <c r="I113" s="9">
        <f t="shared" si="14"/>
        <v>32.511264660613215</v>
      </c>
      <c r="J113" s="14">
        <f t="shared" si="15"/>
        <v>35.78993756914808</v>
      </c>
      <c r="K113" s="9">
        <f ca="1">IF($E113&lt;&gt;"",SUMPRODUCT(B$8:OFFSET($B$8,MIN($L$1,$A113)-1,0),OFFSET(J113,1-MIN($L$1,$A113),0):J113)/$M$2,"")</f>
        <v>36.045427344637865</v>
      </c>
      <c r="L113" s="34">
        <f t="shared" si="16"/>
        <v>31.2572827519953</v>
      </c>
      <c r="M113" s="14">
        <f t="shared" si="17"/>
        <v>36.05405628409028</v>
      </c>
      <c r="N113" s="9">
        <f t="shared" si="18"/>
        <v>33.692195201772236</v>
      </c>
      <c r="O113" s="35"/>
      <c r="P113" s="18">
        <f t="shared" si="19"/>
        <v>0</v>
      </c>
      <c r="Q113" s="105">
        <f t="shared" si="20"/>
        <v>0</v>
      </c>
      <c r="R113" s="18"/>
    </row>
    <row r="114" spans="1:18" ht="12.75">
      <c r="A114" s="19">
        <f t="shared" si="11"/>
        <v>107</v>
      </c>
      <c r="B114" s="18">
        <f t="shared" si="12"/>
      </c>
      <c r="C114" s="3">
        <f t="shared" si="13"/>
        <v>56</v>
      </c>
      <c r="D114" s="79">
        <f>Download!C114</f>
        <v>39402</v>
      </c>
      <c r="E114" s="80">
        <f>Download!I114</f>
        <v>33.83</v>
      </c>
      <c r="F114" s="14">
        <f ca="1">IF($E114&lt;&gt;"",AVERAGE(E114:OFFSET(E114,-MIN($I$1,COUNT(E$8:$E114)),0)),"")</f>
        <v>32.038918918918924</v>
      </c>
      <c r="G114" s="9">
        <f ca="1">IF($E114&lt;&gt;"",SUMPRODUCT(B$8:OFFSET($B$8,MIN($I$1,$A114)-1,0),OFFSET(E114,1-MIN($I$1,$A114),0):E114)/$J$2,"")</f>
        <v>33.30687687687687</v>
      </c>
      <c r="H114" s="9">
        <f ca="1">IF($E114&lt;&gt;"",SUMPRODUCT(B$8:OFFSET($B$8,MIN($I$2,$A114)-1,0),OFFSET(E114,1-MIN($I$2,$A114),0):E114)/$J$3,"")</f>
        <v>34.454385964912284</v>
      </c>
      <c r="I114" s="9">
        <f t="shared" si="14"/>
        <v>32.58254765193142</v>
      </c>
      <c r="J114" s="14">
        <f t="shared" si="15"/>
        <v>35.6018950529477</v>
      </c>
      <c r="K114" s="9">
        <f ca="1">IF($E114&lt;&gt;"",SUMPRODUCT(B$8:OFFSET($B$8,MIN($L$1,$A114)-1,0),OFFSET(J114,1-MIN($L$1,$A114),0):J114)/$M$2,"")</f>
        <v>35.88808368518895</v>
      </c>
      <c r="L114" s="34">
        <f t="shared" si="16"/>
        <v>31.32874711999543</v>
      </c>
      <c r="M114" s="14">
        <f t="shared" si="17"/>
        <v>35.955007606157366</v>
      </c>
      <c r="N114" s="9">
        <f t="shared" si="18"/>
        <v>33.706700970006736</v>
      </c>
      <c r="O114" s="35"/>
      <c r="P114" s="18">
        <f t="shared" si="19"/>
        <v>0</v>
      </c>
      <c r="Q114" s="105">
        <f t="shared" si="20"/>
        <v>0</v>
      </c>
      <c r="R114" s="18"/>
    </row>
    <row r="115" spans="1:18" ht="12.75">
      <c r="A115" s="19">
        <f t="shared" si="11"/>
        <v>108</v>
      </c>
      <c r="B115" s="18">
        <f t="shared" si="12"/>
      </c>
      <c r="C115" s="3">
        <f t="shared" si="13"/>
        <v>57</v>
      </c>
      <c r="D115" s="79">
        <f>Download!C115</f>
        <v>39405</v>
      </c>
      <c r="E115" s="80">
        <f>Download!I115</f>
        <v>33.7</v>
      </c>
      <c r="F115" s="14">
        <f ca="1">IF($E115&lt;&gt;"",AVERAGE(E115:OFFSET(E115,-MIN($I$1,COUNT(E$8:$E115)),0)),"")</f>
        <v>32.16135135135134</v>
      </c>
      <c r="G115" s="9">
        <f ca="1">IF($E115&lt;&gt;"",SUMPRODUCT(B$8:OFFSET($B$8,MIN($I$1,$A115)-1,0),OFFSET(E115,1-MIN($I$1,$A115),0):E115)/$J$2,"")</f>
        <v>33.39235735735736</v>
      </c>
      <c r="H115" s="9">
        <f ca="1">IF($E115&lt;&gt;"",SUMPRODUCT(B$8:OFFSET($B$8,MIN($I$2,$A115)-1,0),OFFSET(E115,1-MIN($I$2,$A115),0):E115)/$J$3,"")</f>
        <v>34.37736842105264</v>
      </c>
      <c r="I115" s="9">
        <f t="shared" si="14"/>
        <v>32.64295048155675</v>
      </c>
      <c r="J115" s="14">
        <f t="shared" si="15"/>
        <v>35.36237948474791</v>
      </c>
      <c r="K115" s="9">
        <f ca="1">IF($E115&lt;&gt;"",SUMPRODUCT(B$8:OFFSET($B$8,MIN($L$1,$A115)-1,0),OFFSET(J115,1-MIN($L$1,$A115),0):J115)/$M$2,"")</f>
        <v>35.70346568372885</v>
      </c>
      <c r="L115" s="34">
        <f t="shared" si="16"/>
        <v>31.394615255551116</v>
      </c>
      <c r="M115" s="14">
        <f t="shared" si="17"/>
        <v>35.832085851115096</v>
      </c>
      <c r="N115" s="9">
        <f t="shared" si="18"/>
        <v>33.70599560474287</v>
      </c>
      <c r="O115" s="35"/>
      <c r="P115" s="18">
        <f t="shared" si="19"/>
        <v>0</v>
      </c>
      <c r="Q115" s="105">
        <f t="shared" si="20"/>
        <v>0</v>
      </c>
      <c r="R115" s="18"/>
    </row>
    <row r="116" spans="1:18" ht="12.75">
      <c r="A116" s="19">
        <f t="shared" si="11"/>
        <v>109</v>
      </c>
      <c r="B116" s="18">
        <f t="shared" si="12"/>
      </c>
      <c r="C116" s="3">
        <f t="shared" si="13"/>
        <v>58</v>
      </c>
      <c r="D116" s="79">
        <f>Download!C116</f>
        <v>39406</v>
      </c>
      <c r="E116" s="80">
        <f>Download!I116</f>
        <v>34.32</v>
      </c>
      <c r="F116" s="14">
        <f ca="1">IF($E116&lt;&gt;"",AVERAGE(E116:OFFSET(E116,-MIN($I$1,COUNT(E$8:$E116)),0)),"")</f>
        <v>32.30135135135135</v>
      </c>
      <c r="G116" s="9">
        <f ca="1">IF($E116&lt;&gt;"",SUMPRODUCT(B$8:OFFSET($B$8,MIN($I$1,$A116)-1,0),OFFSET(E116,1-MIN($I$1,$A116),0):E116)/$J$2,"")</f>
        <v>33.50450450450451</v>
      </c>
      <c r="H116" s="9">
        <f ca="1">IF($E116&lt;&gt;"",SUMPRODUCT(B$8:OFFSET($B$8,MIN($I$2,$A116)-1,0),OFFSET(E116,1-MIN($I$2,$A116),0):E116)/$J$3,"")</f>
        <v>34.34929824561403</v>
      </c>
      <c r="I116" s="9">
        <f t="shared" si="14"/>
        <v>32.733601806878006</v>
      </c>
      <c r="J116" s="14">
        <f t="shared" si="15"/>
        <v>35.19409198672355</v>
      </c>
      <c r="K116" s="9">
        <f ca="1">IF($E116&lt;&gt;"",SUMPRODUCT(B$8:OFFSET($B$8,MIN($L$1,$A116)-1,0),OFFSET(J116,1-MIN($L$1,$A116),0):J116)/$M$2,"")</f>
        <v>35.518245087192454</v>
      </c>
      <c r="L116" s="34">
        <f t="shared" si="16"/>
        <v>31.475875942896916</v>
      </c>
      <c r="M116" s="14">
        <f t="shared" si="17"/>
        <v>35.84467932529061</v>
      </c>
      <c r="N116" s="9">
        <f t="shared" si="18"/>
        <v>33.77062764634888</v>
      </c>
      <c r="O116" s="35"/>
      <c r="P116" s="18">
        <f t="shared" si="19"/>
        <v>0</v>
      </c>
      <c r="Q116" s="105">
        <f t="shared" si="20"/>
        <v>0</v>
      </c>
      <c r="R116" s="18"/>
    </row>
    <row r="117" spans="1:18" ht="12.75">
      <c r="A117" s="19">
        <f t="shared" si="11"/>
        <v>110</v>
      </c>
      <c r="B117" s="18">
        <f t="shared" si="12"/>
      </c>
      <c r="C117" s="3">
        <f t="shared" si="13"/>
        <v>59</v>
      </c>
      <c r="D117" s="79">
        <f>Download!C117</f>
        <v>39407</v>
      </c>
      <c r="E117" s="80">
        <f>Download!I117</f>
        <v>33.97</v>
      </c>
      <c r="F117" s="14">
        <f ca="1">IF($E117&lt;&gt;"",AVERAGE(E117:OFFSET(E117,-MIN($I$1,COUNT(E$8:$E117)),0)),"")</f>
        <v>32.42351351351351</v>
      </c>
      <c r="G117" s="9">
        <f ca="1">IF($E117&lt;&gt;"",SUMPRODUCT(B$8:OFFSET($B$8,MIN($I$1,$A117)-1,0),OFFSET(E117,1-MIN($I$1,$A117),0):E117)/$J$2,"")</f>
        <v>33.59042042042042</v>
      </c>
      <c r="H117" s="9">
        <f ca="1">IF($E117&lt;&gt;"",SUMPRODUCT(B$8:OFFSET($B$8,MIN($I$2,$A117)-1,0),OFFSET(E117,1-MIN($I$2,$A117),0):E117)/$J$3,"")</f>
        <v>34.268713450292395</v>
      </c>
      <c r="I117" s="9">
        <f t="shared" si="14"/>
        <v>32.80043414164136</v>
      </c>
      <c r="J117" s="14">
        <f t="shared" si="15"/>
        <v>34.94700648016437</v>
      </c>
      <c r="K117" s="9">
        <f ca="1">IF($E117&lt;&gt;"",SUMPRODUCT(B$8:OFFSET($B$8,MIN($L$1,$A117)-1,0),OFFSET(J117,1-MIN($L$1,$A117),0):J117)/$M$2,"")</f>
        <v>35.30872297109139</v>
      </c>
      <c r="L117" s="34">
        <f t="shared" si="16"/>
        <v>31.545157166705337</v>
      </c>
      <c r="M117" s="14">
        <f t="shared" si="17"/>
        <v>35.77397434639059</v>
      </c>
      <c r="N117" s="9">
        <f t="shared" si="18"/>
        <v>33.7916142098911</v>
      </c>
      <c r="O117" s="35"/>
      <c r="P117" s="18">
        <f t="shared" si="19"/>
        <v>0</v>
      </c>
      <c r="Q117" s="105">
        <f t="shared" si="20"/>
        <v>0</v>
      </c>
      <c r="R117" s="18"/>
    </row>
    <row r="118" spans="1:18" ht="12.75">
      <c r="A118" s="19">
        <f t="shared" si="11"/>
        <v>111</v>
      </c>
      <c r="B118" s="18">
        <f t="shared" si="12"/>
      </c>
      <c r="C118" s="3">
        <f t="shared" si="13"/>
        <v>60</v>
      </c>
      <c r="D118" s="79">
        <f>Download!C118</f>
        <v>39409</v>
      </c>
      <c r="E118" s="80">
        <f>Download!I118</f>
        <v>33.85</v>
      </c>
      <c r="F118" s="14">
        <f ca="1">IF($E118&lt;&gt;"",AVERAGE(E118:OFFSET(E118,-MIN($I$1,COUNT(E$8:$E118)),0)),"")</f>
        <v>32.54432432432432</v>
      </c>
      <c r="G118" s="9">
        <f ca="1">IF($E118&lt;&gt;"",SUMPRODUCT(B$8:OFFSET($B$8,MIN($I$1,$A118)-1,0),OFFSET(E118,1-MIN($I$1,$A118),0):E118)/$J$2,"")</f>
        <v>33.66295795795796</v>
      </c>
      <c r="H118" s="9">
        <f ca="1">IF($E118&lt;&gt;"",SUMPRODUCT(B$8:OFFSET($B$8,MIN($I$2,$A118)-1,0),OFFSET(E118,1-MIN($I$2,$A118),0):E118)/$J$3,"")</f>
        <v>34.17947368421052</v>
      </c>
      <c r="I118" s="9">
        <f t="shared" si="14"/>
        <v>32.85716743128237</v>
      </c>
      <c r="J118" s="14">
        <f t="shared" si="15"/>
        <v>34.695989410463085</v>
      </c>
      <c r="K118" s="9">
        <f ca="1">IF($E118&lt;&gt;"",SUMPRODUCT(B$8:OFFSET($B$8,MIN($L$1,$A118)-1,0),OFFSET(J118,1-MIN($L$1,$A118),0):J118)/$M$2,"")</f>
        <v>35.084200139989605</v>
      </c>
      <c r="L118" s="34">
        <f t="shared" si="16"/>
        <v>31.609180578741295</v>
      </c>
      <c r="M118" s="14">
        <f t="shared" si="17"/>
        <v>35.67894538503768</v>
      </c>
      <c r="N118" s="9">
        <f t="shared" si="18"/>
        <v>33.79776008253414</v>
      </c>
      <c r="O118" s="35"/>
      <c r="P118" s="18">
        <f t="shared" si="19"/>
        <v>0</v>
      </c>
      <c r="Q118" s="105">
        <f t="shared" si="20"/>
        <v>0</v>
      </c>
      <c r="R118" s="18"/>
    </row>
    <row r="119" spans="1:18" ht="12.75">
      <c r="A119" s="19">
        <f t="shared" si="11"/>
        <v>112</v>
      </c>
      <c r="B119" s="18">
        <f t="shared" si="12"/>
      </c>
      <c r="C119" s="3">
        <f t="shared" si="13"/>
        <v>61</v>
      </c>
      <c r="D119" s="79">
        <f>Download!C119</f>
        <v>39412</v>
      </c>
      <c r="E119" s="80">
        <f>Download!I119</f>
        <v>32.72</v>
      </c>
      <c r="F119" s="14">
        <f ca="1">IF($E119&lt;&gt;"",AVERAGE(E119:OFFSET(E119,-MIN($I$1,COUNT(E$8:$E119)),0)),"")</f>
        <v>32.64135135135135</v>
      </c>
      <c r="G119" s="9">
        <f ca="1">IF($E119&lt;&gt;"",SUMPRODUCT(B$8:OFFSET($B$8,MIN($I$1,$A119)-1,0),OFFSET(E119,1-MIN($I$1,$A119),0):E119)/$J$2,"")</f>
        <v>33.66732732732733</v>
      </c>
      <c r="H119" s="9">
        <f ca="1">IF($E119&lt;&gt;"",SUMPRODUCT(B$8:OFFSET($B$8,MIN($I$2,$A119)-1,0),OFFSET(E119,1-MIN($I$2,$A119),0):E119)/$J$3,"")</f>
        <v>33.973333333333336</v>
      </c>
      <c r="I119" s="9">
        <f t="shared" si="14"/>
        <v>32.84975297553738</v>
      </c>
      <c r="J119" s="14">
        <f t="shared" si="15"/>
        <v>34.279339339339344</v>
      </c>
      <c r="K119" s="9">
        <f ca="1">IF($E119&lt;&gt;"",SUMPRODUCT(B$8:OFFSET($B$8,MIN($L$1,$A119)-1,0),OFFSET(J119,1-MIN($L$1,$A119),0):J119)/$M$2,"")</f>
        <v>34.80252090436301</v>
      </c>
      <c r="L119" s="34">
        <f t="shared" si="16"/>
        <v>31.640036673776258</v>
      </c>
      <c r="M119" s="14">
        <f t="shared" si="17"/>
        <v>35.35342900730636</v>
      </c>
      <c r="N119" s="9">
        <f t="shared" si="18"/>
        <v>33.6843116527937</v>
      </c>
      <c r="O119" s="35"/>
      <c r="P119" s="18">
        <f t="shared" si="19"/>
        <v>32.72</v>
      </c>
      <c r="Q119" s="105">
        <f t="shared" si="20"/>
        <v>0</v>
      </c>
      <c r="R119" s="18"/>
    </row>
    <row r="120" spans="1:18" ht="12.75">
      <c r="A120" s="19">
        <f t="shared" si="11"/>
        <v>113</v>
      </c>
      <c r="B120" s="18">
        <f t="shared" si="12"/>
      </c>
      <c r="C120" s="3">
        <f t="shared" si="13"/>
        <v>62</v>
      </c>
      <c r="D120" s="79">
        <f>Download!C120</f>
        <v>39413</v>
      </c>
      <c r="E120" s="80">
        <f>Download!I120</f>
        <v>32.81</v>
      </c>
      <c r="F120" s="14">
        <f ca="1">IF($E120&lt;&gt;"",AVERAGE(E120:OFFSET(E120,-MIN($I$1,COUNT(E$8:$E120)),0)),"")</f>
        <v>32.73378378378377</v>
      </c>
      <c r="G120" s="9">
        <f ca="1">IF($E120&lt;&gt;"",SUMPRODUCT(B$8:OFFSET($B$8,MIN($I$1,$A120)-1,0),OFFSET(E120,1-MIN($I$1,$A120),0):E120)/$J$2,"")</f>
        <v>33.67156156156156</v>
      </c>
      <c r="H120" s="9">
        <f ca="1">IF($E120&lt;&gt;"",SUMPRODUCT(B$8:OFFSET($B$8,MIN($I$2,$A120)-1,0),OFFSET(E120,1-MIN($I$2,$A120),0):E120)/$J$3,"")</f>
        <v>33.79111111111111</v>
      </c>
      <c r="I120" s="9">
        <f t="shared" si="14"/>
        <v>32.84760416604887</v>
      </c>
      <c r="J120" s="14">
        <f t="shared" si="15"/>
        <v>33.91066066066065</v>
      </c>
      <c r="K120" s="9">
        <f ca="1">IF($E120&lt;&gt;"",SUMPRODUCT(B$8:OFFSET($B$8,MIN($L$1,$A120)-1,0),OFFSET(J120,1-MIN($L$1,$A120),0):J120)/$M$2,"")</f>
        <v>34.487438152438145</v>
      </c>
      <c r="L120" s="34">
        <f t="shared" si="16"/>
        <v>31.67253565506025</v>
      </c>
      <c r="M120" s="14">
        <f t="shared" si="17"/>
        <v>35.08162820961168</v>
      </c>
      <c r="N120" s="9">
        <f t="shared" si="18"/>
        <v>33.59227884723647</v>
      </c>
      <c r="O120" s="35"/>
      <c r="P120" s="18">
        <f t="shared" si="19"/>
        <v>32.81</v>
      </c>
      <c r="Q120" s="105">
        <f t="shared" si="20"/>
        <v>0</v>
      </c>
      <c r="R120" s="18"/>
    </row>
    <row r="121" spans="1:18" ht="12.75">
      <c r="A121" s="19">
        <f t="shared" si="11"/>
        <v>114</v>
      </c>
      <c r="B121" s="18">
        <f t="shared" si="12"/>
      </c>
      <c r="C121" s="3">
        <f t="shared" si="13"/>
        <v>63</v>
      </c>
      <c r="D121" s="79">
        <f>Download!C121</f>
        <v>39414</v>
      </c>
      <c r="E121" s="80">
        <f>Download!I121</f>
        <v>33.45</v>
      </c>
      <c r="F121" s="14">
        <f ca="1">IF($E121&lt;&gt;"",AVERAGE(E121:OFFSET(E121,-MIN($I$1,COUNT(E$8:$E121)),0)),"")</f>
        <v>32.839999999999996</v>
      </c>
      <c r="G121" s="9">
        <f ca="1">IF($E121&lt;&gt;"",SUMPRODUCT(B$8:OFFSET($B$8,MIN($I$1,$A121)-1,0),OFFSET(E121,1-MIN($I$1,$A121),0):E121)/$J$2,"")</f>
        <v>33.70545045045045</v>
      </c>
      <c r="H121" s="9">
        <f ca="1">IF($E121&lt;&gt;"",SUMPRODUCT(B$8:OFFSET($B$8,MIN($I$2,$A121)-1,0),OFFSET(E121,1-MIN($I$2,$A121),0):E121)/$J$3,"")</f>
        <v>33.697309941520466</v>
      </c>
      <c r="I121" s="9">
        <f t="shared" si="14"/>
        <v>32.8801661030192</v>
      </c>
      <c r="J121" s="14">
        <f t="shared" si="15"/>
        <v>33.68916943259048</v>
      </c>
      <c r="K121" s="9">
        <f ca="1">IF($E121&lt;&gt;"",SUMPRODUCT(B$8:OFFSET($B$8,MIN($L$1,$A121)-1,0),OFFSET(J121,1-MIN($L$1,$A121),0):J121)/$M$2,"")</f>
        <v>34.18960716355453</v>
      </c>
      <c r="L121" s="34">
        <f t="shared" si="16"/>
        <v>31.72190966464191</v>
      </c>
      <c r="M121" s="14">
        <f t="shared" si="17"/>
        <v>34.97157417338583</v>
      </c>
      <c r="N121" s="9">
        <f t="shared" si="18"/>
        <v>33.57730212647474</v>
      </c>
      <c r="O121" s="35"/>
      <c r="P121" s="18">
        <f t="shared" si="19"/>
        <v>33.45</v>
      </c>
      <c r="Q121" s="105">
        <f t="shared" si="20"/>
        <v>0</v>
      </c>
      <c r="R121" s="18"/>
    </row>
    <row r="122" spans="1:18" ht="12.75">
      <c r="A122" s="19">
        <f t="shared" si="11"/>
        <v>115</v>
      </c>
      <c r="B122" s="18">
        <f t="shared" si="12"/>
      </c>
      <c r="C122" s="3">
        <f t="shared" si="13"/>
        <v>64</v>
      </c>
      <c r="D122" s="79">
        <f>Download!C122</f>
        <v>39415</v>
      </c>
      <c r="E122" s="80">
        <f>Download!I122</f>
        <v>33.34</v>
      </c>
      <c r="F122" s="14">
        <f ca="1">IF($E122&lt;&gt;"",AVERAGE(E122:OFFSET(E122,-MIN($I$1,COUNT(E$8:$E122)),0)),"")</f>
        <v>32.94324324324324</v>
      </c>
      <c r="G122" s="9">
        <f ca="1">IF($E122&lt;&gt;"",SUMPRODUCT(B$8:OFFSET($B$8,MIN($I$1,$A122)-1,0),OFFSET(E122,1-MIN($I$1,$A122),0):E122)/$J$2,"")</f>
        <v>33.727492492492495</v>
      </c>
      <c r="H122" s="9">
        <f ca="1">IF($E122&lt;&gt;"",SUMPRODUCT(B$8:OFFSET($B$8,MIN($I$2,$A122)-1,0),OFFSET(E122,1-MIN($I$2,$A122),0):E122)/$J$3,"")</f>
        <v>33.61070175438597</v>
      </c>
      <c r="I122" s="9">
        <f t="shared" si="14"/>
        <v>32.90502198934249</v>
      </c>
      <c r="J122" s="14">
        <f t="shared" si="15"/>
        <v>33.49391101627945</v>
      </c>
      <c r="K122" s="9">
        <f ca="1">IF($E122&lt;&gt;"",SUMPRODUCT(B$8:OFFSET($B$8,MIN($L$1,$A122)-1,0),OFFSET(J122,1-MIN($L$1,$A122),0):J122)/$M$2,"")</f>
        <v>33.915664724875256</v>
      </c>
      <c r="L122" s="34">
        <f t="shared" si="16"/>
        <v>31.766856618401853</v>
      </c>
      <c r="M122" s="14">
        <f t="shared" si="17"/>
        <v>34.84692488711565</v>
      </c>
      <c r="N122" s="9">
        <f t="shared" si="18"/>
        <v>33.552322955266874</v>
      </c>
      <c r="O122" s="35"/>
      <c r="P122" s="18">
        <f t="shared" si="19"/>
        <v>0</v>
      </c>
      <c r="Q122" s="105">
        <f t="shared" si="20"/>
        <v>0</v>
      </c>
      <c r="R122" s="18"/>
    </row>
    <row r="123" spans="1:18" ht="12.75">
      <c r="A123" s="19">
        <f t="shared" si="11"/>
        <v>116</v>
      </c>
      <c r="B123" s="18">
        <f t="shared" si="12"/>
      </c>
      <c r="C123" s="3">
        <f t="shared" si="13"/>
        <v>65</v>
      </c>
      <c r="D123" s="79">
        <f>Download!C123</f>
        <v>39416</v>
      </c>
      <c r="E123" s="80">
        <f>Download!I123</f>
        <v>33.35</v>
      </c>
      <c r="F123" s="14">
        <f ca="1">IF($E123&lt;&gt;"",AVERAGE(E123:OFFSET(E123,-MIN($I$1,COUNT(E$8:$E123)),0)),"")</f>
        <v>33.03972972972972</v>
      </c>
      <c r="G123" s="9">
        <f ca="1">IF($E123&lt;&gt;"",SUMPRODUCT(B$8:OFFSET($B$8,MIN($I$1,$A123)-1,0),OFFSET(E123,1-MIN($I$1,$A123),0):E123)/$J$2,"")</f>
        <v>33.74472972972973</v>
      </c>
      <c r="H123" s="9">
        <f ca="1">IF($E123&lt;&gt;"",SUMPRODUCT(B$8:OFFSET($B$8,MIN($I$2,$A123)-1,0),OFFSET(E123,1-MIN($I$2,$A123),0):E123)/$J$3,"")</f>
        <v>33.54456140350877</v>
      </c>
      <c r="I123" s="9">
        <f t="shared" si="14"/>
        <v>32.92907485478343</v>
      </c>
      <c r="J123" s="14">
        <f t="shared" si="15"/>
        <v>33.34439307728782</v>
      </c>
      <c r="K123" s="9">
        <f ca="1">IF($E123&lt;&gt;"",SUMPRODUCT(B$8:OFFSET($B$8,MIN($L$1,$A123)-1,0),OFFSET(J123,1-MIN($L$1,$A123),0):J123)/$M$2,"")</f>
        <v>33.679963873648084</v>
      </c>
      <c r="L123" s="34">
        <f t="shared" si="16"/>
        <v>31.810832823446244</v>
      </c>
      <c r="M123" s="14">
        <f t="shared" si="17"/>
        <v>34.73492769667581</v>
      </c>
      <c r="N123" s="9">
        <f t="shared" si="18"/>
        <v>33.53102580208089</v>
      </c>
      <c r="O123" s="35"/>
      <c r="P123" s="18">
        <f t="shared" si="19"/>
        <v>0</v>
      </c>
      <c r="Q123" s="105">
        <f t="shared" si="20"/>
        <v>0</v>
      </c>
      <c r="R123" s="18"/>
    </row>
    <row r="124" spans="1:18" ht="12.75">
      <c r="A124" s="19">
        <f t="shared" si="11"/>
        <v>117</v>
      </c>
      <c r="B124" s="18">
        <f t="shared" si="12"/>
      </c>
      <c r="C124" s="3">
        <f t="shared" si="13"/>
        <v>66</v>
      </c>
      <c r="D124" s="79">
        <f>Download!C124</f>
        <v>39419</v>
      </c>
      <c r="E124" s="80">
        <f>Download!I124</f>
        <v>32.67</v>
      </c>
      <c r="F124" s="14">
        <f ca="1">IF($E124&lt;&gt;"",AVERAGE(E124:OFFSET(E124,-MIN($I$1,COUNT(E$8:$E124)),0)),"")</f>
        <v>33.11459459459459</v>
      </c>
      <c r="G124" s="9">
        <f ca="1">IF($E124&lt;&gt;"",SUMPRODUCT(B$8:OFFSET($B$8,MIN($I$1,$A124)-1,0),OFFSET(E124,1-MIN($I$1,$A124),0):E124)/$J$2,"")</f>
        <v>33.72003003003003</v>
      </c>
      <c r="H124" s="9">
        <f ca="1">IF($E124&lt;&gt;"",SUMPRODUCT(B$8:OFFSET($B$8,MIN($I$2,$A124)-1,0),OFFSET(E124,1-MIN($I$2,$A124),0):E124)/$J$3,"")</f>
        <v>33.424269005847954</v>
      </c>
      <c r="I124" s="9">
        <f t="shared" si="14"/>
        <v>32.91507080857892</v>
      </c>
      <c r="J124" s="14">
        <f t="shared" si="15"/>
        <v>33.12850798166588</v>
      </c>
      <c r="K124" s="9">
        <f ca="1">IF($E124&lt;&gt;"",SUMPRODUCT(B$8:OFFSET($B$8,MIN($L$1,$A124)-1,0),OFFSET(J124,1-MIN($L$1,$A124),0):J124)/$M$2,"")</f>
        <v>33.45889649047544</v>
      </c>
      <c r="L124" s="34">
        <f t="shared" si="16"/>
        <v>31.83469857835052</v>
      </c>
      <c r="M124" s="14">
        <f t="shared" si="17"/>
        <v>34.49103290421718</v>
      </c>
      <c r="N124" s="9">
        <f t="shared" si="18"/>
        <v>33.44039150712501</v>
      </c>
      <c r="O124" s="35"/>
      <c r="P124" s="18">
        <f t="shared" si="19"/>
        <v>32.67</v>
      </c>
      <c r="Q124" s="105">
        <f t="shared" si="20"/>
        <v>0</v>
      </c>
      <c r="R124" s="18"/>
    </row>
    <row r="125" spans="1:18" ht="12.75">
      <c r="A125" s="19">
        <f t="shared" si="11"/>
        <v>118</v>
      </c>
      <c r="B125" s="18">
        <f t="shared" si="12"/>
      </c>
      <c r="C125" s="3">
        <f t="shared" si="13"/>
        <v>67</v>
      </c>
      <c r="D125" s="79">
        <f>Download!C125</f>
        <v>39420</v>
      </c>
      <c r="E125" s="80">
        <f>Download!I125</f>
        <v>32.52</v>
      </c>
      <c r="F125" s="14">
        <f ca="1">IF($E125&lt;&gt;"",AVERAGE(E125:OFFSET(E125,-MIN($I$1,COUNT(E$8:$E125)),0)),"")</f>
        <v>33.19378378378378</v>
      </c>
      <c r="G125" s="9">
        <f ca="1">IF($E125&lt;&gt;"",SUMPRODUCT(B$8:OFFSET($B$8,MIN($I$1,$A125)-1,0),OFFSET(E125,1-MIN($I$1,$A125),0):E125)/$J$2,"")</f>
        <v>33.682597597597606</v>
      </c>
      <c r="H125" s="9">
        <f ca="1">IF($E125&lt;&gt;"",SUMPRODUCT(B$8:OFFSET($B$8,MIN($I$2,$A125)-1,0),OFFSET(E125,1-MIN($I$2,$A125),0):E125)/$J$3,"")</f>
        <v>33.30777777777779</v>
      </c>
      <c r="I125" s="9">
        <f t="shared" si="14"/>
        <v>32.89371562973682</v>
      </c>
      <c r="J125" s="14">
        <f t="shared" si="15"/>
        <v>32.93295795795797</v>
      </c>
      <c r="K125" s="9">
        <f ca="1">IF($E125&lt;&gt;"",SUMPRODUCT(B$8:OFFSET($B$8,MIN($L$1,$A125)-1,0),OFFSET(J125,1-MIN($L$1,$A125),0):J125)/$M$2,"")</f>
        <v>33.25659964475754</v>
      </c>
      <c r="L125" s="34">
        <f t="shared" si="16"/>
        <v>31.853734728951892</v>
      </c>
      <c r="M125" s="14">
        <f t="shared" si="17"/>
        <v>34.24309331228295</v>
      </c>
      <c r="N125" s="9">
        <f t="shared" si="18"/>
        <v>33.34350819058553</v>
      </c>
      <c r="O125" s="35"/>
      <c r="P125" s="18">
        <f t="shared" si="19"/>
        <v>32.52</v>
      </c>
      <c r="Q125" s="105">
        <f t="shared" si="20"/>
        <v>0</v>
      </c>
      <c r="R125" s="18"/>
    </row>
    <row r="126" spans="1:18" ht="12.75">
      <c r="A126" s="19">
        <f t="shared" si="11"/>
        <v>119</v>
      </c>
      <c r="B126" s="18">
        <f t="shared" si="12"/>
      </c>
      <c r="C126" s="3">
        <f t="shared" si="13"/>
        <v>68</v>
      </c>
      <c r="D126" s="79">
        <f>Download!C126</f>
        <v>39421</v>
      </c>
      <c r="E126" s="80">
        <f>Download!I126</f>
        <v>33.89</v>
      </c>
      <c r="F126" s="14">
        <f ca="1">IF($E126&lt;&gt;"",AVERAGE(E126:OFFSET(E126,-MIN($I$1,COUNT(E$8:$E126)),0)),"")</f>
        <v>33.303243243243244</v>
      </c>
      <c r="G126" s="9">
        <f ca="1">IF($E126&lt;&gt;"",SUMPRODUCT(B$8:OFFSET($B$8,MIN($I$1,$A126)-1,0),OFFSET(E126,1-MIN($I$1,$A126),0):E126)/$J$2,"")</f>
        <v>33.71519519519519</v>
      </c>
      <c r="H126" s="9">
        <f ca="1">IF($E126&lt;&gt;"",SUMPRODUCT(B$8:OFFSET($B$8,MIN($I$2,$A126)-1,0),OFFSET(E126,1-MIN($I$2,$A126),0):E126)/$J$3,"")</f>
        <v>33.35081871345029</v>
      </c>
      <c r="I126" s="9">
        <f t="shared" si="14"/>
        <v>32.947568838940235</v>
      </c>
      <c r="J126" s="14">
        <f t="shared" si="15"/>
        <v>32.98644223170538</v>
      </c>
      <c r="K126" s="9">
        <f ca="1">IF($E126&lt;&gt;"",SUMPRODUCT(B$8:OFFSET($B$8,MIN($L$1,$A126)-1,0),OFFSET(J126,1-MIN($L$1,$A126),0):J126)/$M$2,"")</f>
        <v>33.133697419223736</v>
      </c>
      <c r="L126" s="34">
        <f t="shared" si="16"/>
        <v>31.91029765314768</v>
      </c>
      <c r="M126" s="14">
        <f t="shared" si="17"/>
        <v>34.307963254743854</v>
      </c>
      <c r="N126" s="9">
        <f t="shared" si="18"/>
        <v>33.401033644208105</v>
      </c>
      <c r="O126" s="35"/>
      <c r="P126" s="18">
        <f t="shared" si="19"/>
        <v>0</v>
      </c>
      <c r="Q126" s="105">
        <f t="shared" si="20"/>
        <v>0</v>
      </c>
      <c r="R126" s="18"/>
    </row>
    <row r="127" spans="1:18" ht="12.75">
      <c r="A127" s="19">
        <f t="shared" si="11"/>
        <v>120</v>
      </c>
      <c r="B127" s="18">
        <f t="shared" si="12"/>
      </c>
      <c r="C127" s="3">
        <f t="shared" si="13"/>
        <v>69</v>
      </c>
      <c r="D127" s="79">
        <f>Download!C127</f>
        <v>39422</v>
      </c>
      <c r="E127" s="80">
        <f>Download!I127</f>
        <v>34.29</v>
      </c>
      <c r="F127" s="14">
        <f ca="1">IF($E127&lt;&gt;"",AVERAGE(E127:OFFSET(E127,-MIN($I$1,COUNT(E$8:$E127)),0)),"")</f>
        <v>33.42675675675676</v>
      </c>
      <c r="G127" s="9">
        <f ca="1">IF($E127&lt;&gt;"",SUMPRODUCT(B$8:OFFSET($B$8,MIN($I$1,$A127)-1,0),OFFSET(E127,1-MIN($I$1,$A127),0):E127)/$J$2,"")</f>
        <v>33.76315315315315</v>
      </c>
      <c r="H127" s="9">
        <f ca="1">IF($E127&lt;&gt;"",SUMPRODUCT(B$8:OFFSET($B$8,MIN($I$2,$A127)-1,0),OFFSET(E127,1-MIN($I$2,$A127),0):E127)/$J$3,"")</f>
        <v>33.438713450292404</v>
      </c>
      <c r="I127" s="9">
        <f t="shared" si="14"/>
        <v>33.02013268548401</v>
      </c>
      <c r="J127" s="14">
        <f t="shared" si="15"/>
        <v>33.11427374743166</v>
      </c>
      <c r="K127" s="9">
        <f ca="1">IF($E127&lt;&gt;"",SUMPRODUCT(B$8:OFFSET($B$8,MIN($L$1,$A127)-1,0),OFFSET(J127,1-MIN($L$1,$A127),0):J127)/$M$2,"")</f>
        <v>33.091328885276255</v>
      </c>
      <c r="L127" s="34">
        <f t="shared" si="16"/>
        <v>31.9764004961158</v>
      </c>
      <c r="M127" s="14">
        <f t="shared" si="17"/>
        <v>34.4435617792748</v>
      </c>
      <c r="N127" s="9">
        <f t="shared" si="18"/>
        <v>33.49460905008094</v>
      </c>
      <c r="O127" s="35"/>
      <c r="P127" s="18">
        <f t="shared" si="19"/>
        <v>0</v>
      </c>
      <c r="Q127" s="105">
        <f t="shared" si="20"/>
        <v>0</v>
      </c>
      <c r="R127" s="18"/>
    </row>
    <row r="128" spans="1:18" ht="12.75">
      <c r="A128" s="19">
        <f t="shared" si="11"/>
        <v>121</v>
      </c>
      <c r="B128" s="18">
        <f t="shared" si="12"/>
      </c>
      <c r="C128" s="3">
        <f t="shared" si="13"/>
        <v>70</v>
      </c>
      <c r="D128" s="79">
        <f>Download!C128</f>
        <v>39423</v>
      </c>
      <c r="E128" s="80">
        <f>Download!I128</f>
        <v>34.27</v>
      </c>
      <c r="F128" s="14">
        <f ca="1">IF($E128&lt;&gt;"",AVERAGE(E128:OFFSET(E128,-MIN($I$1,COUNT(E$8:$E128)),0)),"")</f>
        <v>33.542432432432435</v>
      </c>
      <c r="G128" s="9">
        <f ca="1">IF($E128&lt;&gt;"",SUMPRODUCT(B$8:OFFSET($B$8,MIN($I$1,$A128)-1,0),OFFSET(E128,1-MIN($I$1,$A128),0):E128)/$J$2,"")</f>
        <v>33.80357357357357</v>
      </c>
      <c r="H128" s="9">
        <f ca="1">IF($E128&lt;&gt;"",SUMPRODUCT(B$8:OFFSET($B$8,MIN($I$2,$A128)-1,0),OFFSET(E128,1-MIN($I$2,$A128),0):E128)/$J$3,"")</f>
        <v>33.519122807017546</v>
      </c>
      <c r="I128" s="9">
        <f t="shared" si="14"/>
        <v>33.08769308086325</v>
      </c>
      <c r="J128" s="14">
        <f t="shared" si="15"/>
        <v>33.23467204046152</v>
      </c>
      <c r="K128" s="9">
        <f ca="1">IF($E128&lt;&gt;"",SUMPRODUCT(B$8:OFFSET($B$8,MIN($L$1,$A128)-1,0),OFFSET(J128,1-MIN($L$1,$A128),0):J128)/$M$2,"")</f>
        <v>33.11073584863059</v>
      </c>
      <c r="L128" s="34">
        <f t="shared" si="16"/>
        <v>32.040111593445914</v>
      </c>
      <c r="M128" s="14">
        <f t="shared" si="17"/>
        <v>34.55330128849077</v>
      </c>
      <c r="N128" s="9">
        <f t="shared" si="18"/>
        <v>33.57622915007242</v>
      </c>
      <c r="O128" s="35"/>
      <c r="P128" s="18">
        <f t="shared" si="19"/>
        <v>0</v>
      </c>
      <c r="Q128" s="105">
        <f t="shared" si="20"/>
        <v>0</v>
      </c>
      <c r="R128" s="18"/>
    </row>
    <row r="129" spans="1:18" ht="12.75">
      <c r="A129" s="19">
        <f t="shared" si="11"/>
        <v>122</v>
      </c>
      <c r="B129" s="18">
        <f t="shared" si="12"/>
      </c>
      <c r="C129" s="3">
        <f t="shared" si="13"/>
        <v>71</v>
      </c>
      <c r="D129" s="79">
        <f>Download!C129</f>
        <v>39426</v>
      </c>
      <c r="E129" s="80">
        <f>Download!I129</f>
        <v>34.5</v>
      </c>
      <c r="F129" s="14">
        <f ca="1">IF($E129&lt;&gt;"",AVERAGE(E129:OFFSET(E129,-MIN($I$1,COUNT(E$8:$E129)),0)),"")</f>
        <v>33.64405405405406</v>
      </c>
      <c r="G129" s="9">
        <f ca="1">IF($E129&lt;&gt;"",SUMPRODUCT(B$8:OFFSET($B$8,MIN($I$1,$A129)-1,0),OFFSET(E129,1-MIN($I$1,$A129),0):E129)/$J$2,"")</f>
        <v>33.85112612612613</v>
      </c>
      <c r="H129" s="9">
        <f ca="1">IF($E129&lt;&gt;"",SUMPRODUCT(B$8:OFFSET($B$8,MIN($I$2,$A129)-1,0),OFFSET(E129,1-MIN($I$2,$A129),0):E129)/$J$3,"")</f>
        <v>33.61643274853802</v>
      </c>
      <c r="I129" s="9">
        <f t="shared" si="14"/>
        <v>33.16403399541118</v>
      </c>
      <c r="J129" s="14">
        <f t="shared" si="15"/>
        <v>33.3817393709499</v>
      </c>
      <c r="K129" s="9">
        <f ca="1">IF($E129&lt;&gt;"",SUMPRODUCT(B$8:OFFSET($B$8,MIN($L$1,$A129)-1,0),OFFSET(J129,1-MIN($L$1,$A129),0):J129)/$M$2,"")</f>
        <v>33.18450676240151</v>
      </c>
      <c r="L129" s="34">
        <f t="shared" si="16"/>
        <v>32.108441826961304</v>
      </c>
      <c r="M129" s="14">
        <f t="shared" si="17"/>
        <v>34.692336569898345</v>
      </c>
      <c r="N129" s="9">
        <f t="shared" si="18"/>
        <v>33.6734681869069</v>
      </c>
      <c r="O129" s="35"/>
      <c r="P129" s="18">
        <f t="shared" si="19"/>
        <v>0</v>
      </c>
      <c r="Q129" s="105">
        <f t="shared" si="20"/>
        <v>0</v>
      </c>
      <c r="R129" s="18"/>
    </row>
    <row r="130" spans="1:18" ht="12.75">
      <c r="A130" s="19">
        <f t="shared" si="11"/>
        <v>123</v>
      </c>
      <c r="B130" s="18">
        <f t="shared" si="12"/>
      </c>
      <c r="C130" s="3">
        <f t="shared" si="13"/>
        <v>72</v>
      </c>
      <c r="D130" s="79">
        <f>Download!C130</f>
        <v>39427</v>
      </c>
      <c r="E130" s="80">
        <f>Download!I130</f>
        <v>33.84</v>
      </c>
      <c r="F130" s="14">
        <f ca="1">IF($E130&lt;&gt;"",AVERAGE(E130:OFFSET(E130,-MIN($I$1,COUNT(E$8:$E130)),0)),"")</f>
        <v>33.72567567567568</v>
      </c>
      <c r="G130" s="9">
        <f ca="1">IF($E130&lt;&gt;"",SUMPRODUCT(B$8:OFFSET($B$8,MIN($I$1,$A130)-1,0),OFFSET(E130,1-MIN($I$1,$A130),0):E130)/$J$2,"")</f>
        <v>33.857477477477474</v>
      </c>
      <c r="H130" s="9">
        <f ca="1">IF($E130&lt;&gt;"",SUMPRODUCT(B$8:OFFSET($B$8,MIN($I$2,$A130)-1,0),OFFSET(E130,1-MIN($I$2,$A130),0):E130)/$J$3,"")</f>
        <v>33.64251461988304</v>
      </c>
      <c r="I130" s="9">
        <f t="shared" si="14"/>
        <v>33.200572698361924</v>
      </c>
      <c r="J130" s="14">
        <f t="shared" si="15"/>
        <v>33.4275517622886</v>
      </c>
      <c r="K130" s="9">
        <f ca="1">IF($E130&lt;&gt;"",SUMPRODUCT(B$8:OFFSET($B$8,MIN($L$1,$A130)-1,0),OFFSET(J130,1-MIN($L$1,$A130),0):J130)/$M$2,"")</f>
        <v>33.269588535904326</v>
      </c>
      <c r="L130" s="34">
        <f t="shared" si="16"/>
        <v>32.15654066510127</v>
      </c>
      <c r="M130" s="14">
        <f t="shared" si="17"/>
        <v>34.6718481576052</v>
      </c>
      <c r="N130" s="9">
        <f t="shared" si="18"/>
        <v>33.690997851443015</v>
      </c>
      <c r="O130" s="35"/>
      <c r="P130" s="18">
        <f t="shared" si="19"/>
        <v>0</v>
      </c>
      <c r="Q130" s="105">
        <f t="shared" si="20"/>
        <v>0</v>
      </c>
      <c r="R130" s="18"/>
    </row>
    <row r="131" spans="1:18" ht="12.75">
      <c r="A131" s="19">
        <f t="shared" si="11"/>
        <v>124</v>
      </c>
      <c r="B131" s="18">
        <f t="shared" si="12"/>
      </c>
      <c r="C131" s="3">
        <f t="shared" si="13"/>
        <v>73</v>
      </c>
      <c r="D131" s="79">
        <f>Download!C131</f>
        <v>39428</v>
      </c>
      <c r="E131" s="80">
        <f>Download!I131</f>
        <v>34.21</v>
      </c>
      <c r="F131" s="14">
        <f ca="1">IF($E131&lt;&gt;"",AVERAGE(E131:OFFSET(E131,-MIN($I$1,COUNT(E$8:$E131)),0)),"")</f>
        <v>33.84378378378379</v>
      </c>
      <c r="G131" s="9">
        <f ca="1">IF($E131&lt;&gt;"",SUMPRODUCT(B$8:OFFSET($B$8,MIN($I$1,$A131)-1,0),OFFSET(E131,1-MIN($I$1,$A131),0):E131)/$J$2,"")</f>
        <v>33.87782282282282</v>
      </c>
      <c r="H131" s="9">
        <f ca="1">IF($E131&lt;&gt;"",SUMPRODUCT(B$8:OFFSET($B$8,MIN($I$2,$A131)-1,0),OFFSET(E131,1-MIN($I$2,$A131),0):E131)/$J$3,"")</f>
        <v>33.706549707602335</v>
      </c>
      <c r="I131" s="9">
        <f t="shared" si="14"/>
        <v>33.2551363362883</v>
      </c>
      <c r="J131" s="14">
        <f t="shared" si="15"/>
        <v>33.53527659238185</v>
      </c>
      <c r="K131" s="9">
        <f ca="1">IF($E131&lt;&gt;"",SUMPRODUCT(B$8:OFFSET($B$8,MIN($L$1,$A131)-1,0),OFFSET(J131,1-MIN($L$1,$A131),0):J131)/$M$2,"")</f>
        <v>33.37120865226128</v>
      </c>
      <c r="L131" s="34">
        <f t="shared" si="16"/>
        <v>32.21358120218179</v>
      </c>
      <c r="M131" s="14">
        <f t="shared" si="17"/>
        <v>34.726616297086224</v>
      </c>
      <c r="N131" s="9">
        <f t="shared" si="18"/>
        <v>33.74562965655428</v>
      </c>
      <c r="O131" s="35"/>
      <c r="P131" s="18">
        <f t="shared" si="19"/>
        <v>0</v>
      </c>
      <c r="Q131" s="105">
        <f t="shared" si="20"/>
        <v>0</v>
      </c>
      <c r="R131" s="18"/>
    </row>
    <row r="132" spans="1:18" ht="12.75">
      <c r="A132" s="19">
        <f t="shared" si="11"/>
        <v>125</v>
      </c>
      <c r="B132" s="18">
        <f t="shared" si="12"/>
      </c>
      <c r="C132" s="3">
        <f t="shared" si="13"/>
        <v>74</v>
      </c>
      <c r="D132" s="79">
        <f>Download!C132</f>
        <v>39429</v>
      </c>
      <c r="E132" s="80">
        <f>Download!I132</f>
        <v>34.95</v>
      </c>
      <c r="F132" s="14">
        <f ca="1">IF($E132&lt;&gt;"",AVERAGE(E132:OFFSET(E132,-MIN($I$1,COUNT(E$8:$E132)),0)),"")</f>
        <v>33.97270270270271</v>
      </c>
      <c r="G132" s="9">
        <f ca="1">IF($E132&lt;&gt;"",SUMPRODUCT(B$8:OFFSET($B$8,MIN($I$1,$A132)-1,0),OFFSET(E132,1-MIN($I$1,$A132),0):E132)/$J$2,"")</f>
        <v>33.93211711711712</v>
      </c>
      <c r="H132" s="9">
        <f ca="1">IF($E132&lt;&gt;"",SUMPRODUCT(B$8:OFFSET($B$8,MIN($I$2,$A132)-1,0),OFFSET(E132,1-MIN($I$2,$A132),0):E132)/$J$3,"")</f>
        <v>33.844385964912284</v>
      </c>
      <c r="I132" s="9">
        <f t="shared" si="14"/>
        <v>33.34675058838083</v>
      </c>
      <c r="J132" s="14">
        <f t="shared" si="15"/>
        <v>33.756654812707446</v>
      </c>
      <c r="K132" s="9">
        <f ca="1">IF($E132&lt;&gt;"",SUMPRODUCT(B$8:OFFSET($B$8,MIN($L$1,$A132)-1,0),OFFSET(J132,1-MIN($L$1,$A132),0):J132)/$M$2,"")</f>
        <v>33.5073978489768</v>
      </c>
      <c r="L132" s="34">
        <f t="shared" si="16"/>
        <v>32.28959283545452</v>
      </c>
      <c r="M132" s="14">
        <f t="shared" si="17"/>
        <v>34.92371526977877</v>
      </c>
      <c r="N132" s="9">
        <f t="shared" si="18"/>
        <v>33.87240548218014</v>
      </c>
      <c r="O132" s="35"/>
      <c r="P132" s="18">
        <f t="shared" si="19"/>
        <v>0</v>
      </c>
      <c r="Q132" s="105">
        <f t="shared" si="20"/>
        <v>0</v>
      </c>
      <c r="R132" s="18"/>
    </row>
    <row r="133" spans="1:18" ht="12.75">
      <c r="A133" s="19">
        <f t="shared" si="11"/>
        <v>126</v>
      </c>
      <c r="B133" s="18">
        <f t="shared" si="12"/>
      </c>
      <c r="C133" s="3">
        <f t="shared" si="13"/>
        <v>75</v>
      </c>
      <c r="D133" s="79">
        <f>Download!C133</f>
        <v>39430</v>
      </c>
      <c r="E133" s="80">
        <f>Download!I133</f>
        <v>35.04</v>
      </c>
      <c r="F133" s="14">
        <f ca="1">IF($E133&lt;&gt;"",AVERAGE(E133:OFFSET(E133,-MIN($I$1,COUNT(E$8:$E133)),0)),"")</f>
        <v>34.093513513513514</v>
      </c>
      <c r="G133" s="9">
        <f ca="1">IF($E133&lt;&gt;"",SUMPRODUCT(B$8:OFFSET($B$8,MIN($I$1,$A133)-1,0),OFFSET(E133,1-MIN($I$1,$A133),0):E133)/$J$2,"")</f>
        <v>33.9846996996997</v>
      </c>
      <c r="H133" s="9">
        <f ca="1">IF($E133&lt;&gt;"",SUMPRODUCT(B$8:OFFSET($B$8,MIN($I$2,$A133)-1,0),OFFSET(E133,1-MIN($I$2,$A133),0):E133)/$J$3,"")</f>
        <v>33.98514619883041</v>
      </c>
      <c r="I133" s="9">
        <f t="shared" si="14"/>
        <v>33.43827758360349</v>
      </c>
      <c r="J133" s="14">
        <f t="shared" si="15"/>
        <v>33.98559269796111</v>
      </c>
      <c r="K133" s="9">
        <f ca="1">IF($E133&lt;&gt;"",SUMPRODUCT(B$8:OFFSET($B$8,MIN($L$1,$A133)-1,0),OFFSET(J133,1-MIN($L$1,$A133),0):J133)/$M$2,"")</f>
        <v>33.67232108047897</v>
      </c>
      <c r="L133" s="34">
        <f t="shared" si="16"/>
        <v>32.36599303446967</v>
      </c>
      <c r="M133" s="14">
        <f t="shared" si="17"/>
        <v>35.109375337592354</v>
      </c>
      <c r="N133" s="9">
        <f t="shared" si="18"/>
        <v>33.99531016826644</v>
      </c>
      <c r="O133" s="35"/>
      <c r="P133" s="18">
        <f t="shared" si="19"/>
        <v>0</v>
      </c>
      <c r="Q133" s="105">
        <f t="shared" si="20"/>
        <v>0</v>
      </c>
      <c r="R133" s="18"/>
    </row>
    <row r="134" spans="1:18" ht="12.75">
      <c r="A134" s="19">
        <f t="shared" si="11"/>
        <v>127</v>
      </c>
      <c r="B134" s="18">
        <f t="shared" si="12"/>
      </c>
      <c r="C134" s="3">
        <f t="shared" si="13"/>
        <v>76</v>
      </c>
      <c r="D134" s="79">
        <f>Download!C134</f>
        <v>39433</v>
      </c>
      <c r="E134" s="80">
        <f>Download!I134</f>
        <v>34.13</v>
      </c>
      <c r="F134" s="14">
        <f ca="1">IF($E134&lt;&gt;"",AVERAGE(E134:OFFSET(E134,-MIN($I$1,COUNT(E$8:$E134)),0)),"")</f>
        <v>34.18054054054055</v>
      </c>
      <c r="G134" s="9">
        <f ca="1">IF($E134&lt;&gt;"",SUMPRODUCT(B$8:OFFSET($B$8,MIN($I$1,$A134)-1,0),OFFSET(E134,1-MIN($I$1,$A134),0):E134)/$J$2,"")</f>
        <v>33.9818918918919</v>
      </c>
      <c r="H134" s="9">
        <f ca="1">IF($E134&lt;&gt;"",SUMPRODUCT(B$8:OFFSET($B$8,MIN($I$2,$A134)-1,0),OFFSET(E134,1-MIN($I$2,$A134),0):E134)/$J$3,"")</f>
        <v>34.0222807017544</v>
      </c>
      <c r="I134" s="9">
        <f t="shared" si="14"/>
        <v>33.47566798448978</v>
      </c>
      <c r="J134" s="14">
        <f t="shared" si="15"/>
        <v>34.062669511616896</v>
      </c>
      <c r="K134" s="9">
        <f ca="1">IF($E134&lt;&gt;"",SUMPRODUCT(B$8:OFFSET($B$8,MIN($L$1,$A134)-1,0),OFFSET(J134,1-MIN($L$1,$A134),0):J134)/$M$2,"")</f>
        <v>33.817774880143304</v>
      </c>
      <c r="L134" s="34">
        <f t="shared" si="16"/>
        <v>32.41499322795662</v>
      </c>
      <c r="M134" s="14">
        <f t="shared" si="17"/>
        <v>35.07712816689353</v>
      </c>
      <c r="N134" s="9">
        <f t="shared" si="18"/>
        <v>34.00948804529103</v>
      </c>
      <c r="O134" s="35"/>
      <c r="P134" s="18">
        <f t="shared" si="19"/>
        <v>0</v>
      </c>
      <c r="Q134" s="105">
        <f t="shared" si="20"/>
        <v>0</v>
      </c>
      <c r="R134" s="18"/>
    </row>
    <row r="135" spans="1:18" ht="12.75">
      <c r="A135" s="19">
        <f t="shared" si="11"/>
        <v>128</v>
      </c>
      <c r="B135" s="18">
        <f t="shared" si="12"/>
      </c>
      <c r="C135" s="3">
        <f t="shared" si="13"/>
        <v>77</v>
      </c>
      <c r="D135" s="79">
        <f>Download!C135</f>
        <v>39434</v>
      </c>
      <c r="E135" s="80">
        <f>Download!I135</f>
        <v>34.48</v>
      </c>
      <c r="F135" s="14">
        <f ca="1">IF($E135&lt;&gt;"",AVERAGE(E135:OFFSET(E135,-MIN($I$1,COUNT(E$8:$E135)),0)),"")</f>
        <v>34.257297297297306</v>
      </c>
      <c r="G135" s="9">
        <f ca="1">IF($E135&lt;&gt;"",SUMPRODUCT(B$8:OFFSET($B$8,MIN($I$1,$A135)-1,0),OFFSET(E135,1-MIN($I$1,$A135),0):E135)/$J$2,"")</f>
        <v>33.99426426426427</v>
      </c>
      <c r="H135" s="9">
        <f ca="1">IF($E135&lt;&gt;"",SUMPRODUCT(B$8:OFFSET($B$8,MIN($I$2,$A135)-1,0),OFFSET(E135,1-MIN($I$2,$A135),0):E135)/$J$3,"")</f>
        <v>34.097368421052636</v>
      </c>
      <c r="I135" s="9">
        <f t="shared" si="14"/>
        <v>33.52995620154439</v>
      </c>
      <c r="J135" s="14">
        <f t="shared" si="15"/>
        <v>34.200472577841005</v>
      </c>
      <c r="K135" s="9">
        <f ca="1">IF($E135&lt;&gt;"",SUMPRODUCT(B$8:OFFSET($B$8,MIN($L$1,$A135)-1,0),OFFSET(J135,1-MIN($L$1,$A135),0):J135)/$M$2,"")</f>
        <v>33.963172533435696</v>
      </c>
      <c r="L135" s="34">
        <f t="shared" si="16"/>
        <v>32.472354527180045</v>
      </c>
      <c r="M135" s="14">
        <f t="shared" si="17"/>
        <v>35.11713445532398</v>
      </c>
      <c r="N135" s="9">
        <f t="shared" si="18"/>
        <v>34.05901561947092</v>
      </c>
      <c r="O135" s="35"/>
      <c r="P135" s="18">
        <f t="shared" si="19"/>
        <v>0</v>
      </c>
      <c r="Q135" s="105">
        <f t="shared" si="20"/>
        <v>0</v>
      </c>
      <c r="R135" s="18"/>
    </row>
    <row r="136" spans="1:18" ht="12.75">
      <c r="A136" s="19">
        <f t="shared" si="11"/>
        <v>129</v>
      </c>
      <c r="B136" s="18">
        <f t="shared" si="12"/>
      </c>
      <c r="C136" s="3">
        <f t="shared" si="13"/>
        <v>78</v>
      </c>
      <c r="D136" s="79">
        <f>Download!C136</f>
        <v>39435</v>
      </c>
      <c r="E136" s="80">
        <f>Download!I136</f>
        <v>34.53</v>
      </c>
      <c r="F136" s="14">
        <f ca="1">IF($E136&lt;&gt;"",AVERAGE(E136:OFFSET(E136,-MIN($I$1,COUNT(E$8:$E136)),0)),"")</f>
        <v>34.254054054054066</v>
      </c>
      <c r="G136" s="9">
        <f ca="1">IF($E136&lt;&gt;"",SUMPRODUCT(B$8:OFFSET($B$8,MIN($I$1,$A136)-1,0),OFFSET(E136,1-MIN($I$1,$A136),0):E136)/$J$2,"")</f>
        <v>34.009594594594596</v>
      </c>
      <c r="H136" s="9">
        <f ca="1">IF($E136&lt;&gt;"",SUMPRODUCT(B$8:OFFSET($B$8,MIN($I$2,$A136)-1,0),OFFSET(E136,1-MIN($I$2,$A136),0):E136)/$J$3,"")</f>
        <v>34.17473684210526</v>
      </c>
      <c r="I136" s="9">
        <f t="shared" si="14"/>
        <v>33.58401262308253</v>
      </c>
      <c r="J136" s="14">
        <f t="shared" si="15"/>
        <v>34.33987908961593</v>
      </c>
      <c r="K136" s="9">
        <f ca="1">IF($E136&lt;&gt;"",SUMPRODUCT(B$8:OFFSET($B$8,MIN($L$1,$A136)-1,0),OFFSET(J136,1-MIN($L$1,$A136),0):J136)/$M$2,"")</f>
        <v>34.109413323097534</v>
      </c>
      <c r="L136" s="34">
        <f t="shared" si="16"/>
        <v>32.52951134586949</v>
      </c>
      <c r="M136" s="14">
        <f t="shared" si="17"/>
        <v>35.157753521888466</v>
      </c>
      <c r="N136" s="9">
        <f t="shared" si="18"/>
        <v>34.10859292268451</v>
      </c>
      <c r="O136" s="35"/>
      <c r="P136" s="18">
        <f t="shared" si="19"/>
        <v>0</v>
      </c>
      <c r="Q136" s="105">
        <f t="shared" si="20"/>
        <v>0</v>
      </c>
      <c r="R136" s="18"/>
    </row>
    <row r="137" spans="1:18" ht="12.75">
      <c r="A137" s="19">
        <f t="shared" si="11"/>
        <v>130</v>
      </c>
      <c r="B137" s="18">
        <f t="shared" si="12"/>
      </c>
      <c r="C137" s="3">
        <f t="shared" si="13"/>
        <v>79</v>
      </c>
      <c r="D137" s="79">
        <f>Download!C137</f>
        <v>39436</v>
      </c>
      <c r="E137" s="80">
        <f>Download!I137</f>
        <v>35.25</v>
      </c>
      <c r="F137" s="14">
        <f ca="1">IF($E137&lt;&gt;"",AVERAGE(E137:OFFSET(E137,-MIN($I$1,COUNT(E$8:$E137)),0)),"")</f>
        <v>34.28243243243244</v>
      </c>
      <c r="G137" s="9">
        <f ca="1">IF($E137&lt;&gt;"",SUMPRODUCT(B$8:OFFSET($B$8,MIN($I$1,$A137)-1,0),OFFSET(E137,1-MIN($I$1,$A137),0):E137)/$J$2,"")</f>
        <v>34.06334834834835</v>
      </c>
      <c r="H137" s="9">
        <f ca="1">IF($E137&lt;&gt;"",SUMPRODUCT(B$8:OFFSET($B$8,MIN($I$2,$A137)-1,0),OFFSET(E137,1-MIN($I$2,$A137),0):E137)/$J$3,"")</f>
        <v>34.323918128654974</v>
      </c>
      <c r="I137" s="9">
        <f t="shared" si="14"/>
        <v>33.6740659948078</v>
      </c>
      <c r="J137" s="14">
        <f t="shared" si="15"/>
        <v>34.5844879089616</v>
      </c>
      <c r="K137" s="9">
        <f ca="1">IF($E137&lt;&gt;"",SUMPRODUCT(B$8:OFFSET($B$8,MIN($L$1,$A137)-1,0),OFFSET(J137,1-MIN($L$1,$A137),0):J137)/$M$2,"")</f>
        <v>34.282098188413975</v>
      </c>
      <c r="L137" s="34">
        <f t="shared" si="16"/>
        <v>32.60508047515089</v>
      </c>
      <c r="M137" s="14">
        <f t="shared" si="17"/>
        <v>35.33809111864282</v>
      </c>
      <c r="N137" s="9">
        <f t="shared" si="18"/>
        <v>34.22874103608614</v>
      </c>
      <c r="O137" s="35"/>
      <c r="P137" s="18">
        <f t="shared" si="19"/>
        <v>0</v>
      </c>
      <c r="Q137" s="105">
        <f t="shared" si="20"/>
        <v>0</v>
      </c>
      <c r="R137" s="18"/>
    </row>
    <row r="138" spans="1:18" ht="12.75">
      <c r="A138" s="19">
        <f aca="true" t="shared" si="21" ref="A138:A201">1+A137</f>
        <v>131</v>
      </c>
      <c r="B138" s="18">
        <f aca="true" t="shared" si="22" ref="B138:B201">IF(A138&lt;=$I$1,1+B137,"")</f>
      </c>
      <c r="C138" s="3">
        <f aca="true" t="shared" si="23" ref="C138:C201">1+C137</f>
        <v>80</v>
      </c>
      <c r="D138" s="79">
        <f>Download!C138</f>
        <v>39437</v>
      </c>
      <c r="E138" s="80">
        <f>Download!I138</f>
        <v>35.79</v>
      </c>
      <c r="F138" s="14">
        <f ca="1">IF($E138&lt;&gt;"",AVERAGE(E138:OFFSET(E138,-MIN($I$1,COUNT(E$8:$E138)),0)),"")</f>
        <v>34.29864864864865</v>
      </c>
      <c r="G138" s="9">
        <f ca="1">IF($E138&lt;&gt;"",SUMPRODUCT(B$8:OFFSET($B$8,MIN($I$1,$A138)-1,0),OFFSET(E138,1-MIN($I$1,$A138),0):E138)/$J$2,"")</f>
        <v>34.14620120120121</v>
      </c>
      <c r="H138" s="9">
        <f ca="1">IF($E138&lt;&gt;"",SUMPRODUCT(B$8:OFFSET($B$8,MIN($I$2,$A138)-1,0),OFFSET(E138,1-MIN($I$2,$A138),0):E138)/$J$3,"")</f>
        <v>34.515146198830415</v>
      </c>
      <c r="I138" s="9">
        <f aca="true" t="shared" si="24" ref="I138:I201">IF($E138&lt;&gt;"",$J$1*I137+(1-$J$1)*$E138,"")</f>
        <v>33.78844080589927</v>
      </c>
      <c r="J138" s="14">
        <f aca="true" t="shared" si="25" ref="J138:J201">IF($E138&lt;&gt;"",2*H138-G138,"")</f>
        <v>34.88409119645962</v>
      </c>
      <c r="K138" s="9">
        <f ca="1">IF($E138&lt;&gt;"",SUMPRODUCT(B$8:OFFSET($B$8,MIN($L$1,$A138)-1,0),OFFSET(J138,1-MIN($L$1,$A138),0):J138)/$M$2,"")</f>
        <v>34.49042154936892</v>
      </c>
      <c r="L138" s="34">
        <f aca="true" t="shared" si="26" ref="L138:L201">IF($E138&lt;&gt;"",(E138+($I$1-1)*L137)/$I$1,"")</f>
        <v>32.693550461952256</v>
      </c>
      <c r="M138" s="14">
        <f aca="true" t="shared" si="27" ref="M138:M201">IF($E138&lt;&gt;"",(1+$I$4)*N138-$I$4*I138,"")</f>
        <v>35.602370642959</v>
      </c>
      <c r="N138" s="9">
        <f aca="true" t="shared" si="28" ref="N138:N201">IF($E138&lt;&gt;"",$J$4*N137+(1-$J$4)*$E138,"")</f>
        <v>34.39308408491918</v>
      </c>
      <c r="O138" s="35"/>
      <c r="P138" s="18">
        <f t="shared" si="19"/>
        <v>0</v>
      </c>
      <c r="Q138" s="105">
        <f t="shared" si="20"/>
        <v>0</v>
      </c>
      <c r="R138" s="18"/>
    </row>
    <row r="139" spans="1:18" ht="12.75">
      <c r="A139" s="19">
        <f t="shared" si="21"/>
        <v>132</v>
      </c>
      <c r="B139" s="18">
        <f t="shared" si="22"/>
      </c>
      <c r="C139" s="3">
        <f t="shared" si="23"/>
        <v>81</v>
      </c>
      <c r="D139" s="79">
        <f>Download!C139</f>
        <v>39440</v>
      </c>
      <c r="E139" s="80">
        <f>Download!I139</f>
        <v>36.3</v>
      </c>
      <c r="F139" s="14">
        <f ca="1">IF($E139&lt;&gt;"",AVERAGE(E139:OFFSET(E139,-MIN($I$1,COUNT(E$8:$E139)),0)),"")</f>
        <v>34.29567567567568</v>
      </c>
      <c r="G139" s="9">
        <f ca="1">IF($E139&lt;&gt;"",SUMPRODUCT(B$8:OFFSET($B$8,MIN($I$1,$A139)-1,0),OFFSET(E139,1-MIN($I$1,$A139),0):E139)/$J$2,"")</f>
        <v>34.25755255255255</v>
      </c>
      <c r="H139" s="9">
        <f ca="1">IF($E139&lt;&gt;"",SUMPRODUCT(B$8:OFFSET($B$8,MIN($I$2,$A139)-1,0),OFFSET(E139,1-MIN($I$2,$A139),0):E139)/$J$3,"")</f>
        <v>34.74263157894737</v>
      </c>
      <c r="I139" s="9">
        <f t="shared" si="24"/>
        <v>33.92420076233715</v>
      </c>
      <c r="J139" s="14">
        <f t="shared" si="25"/>
        <v>35.22771060534218</v>
      </c>
      <c r="K139" s="9">
        <f ca="1">IF($E139&lt;&gt;"",SUMPRODUCT(B$8:OFFSET($B$8,MIN($L$1,$A139)-1,0),OFFSET(J139,1-MIN($L$1,$A139),0):J139)/$M$2,"")</f>
        <v>34.74323443744497</v>
      </c>
      <c r="L139" s="34">
        <f t="shared" si="26"/>
        <v>32.793729615786916</v>
      </c>
      <c r="M139" s="14">
        <f t="shared" si="27"/>
        <v>35.93303470326666</v>
      </c>
      <c r="N139" s="9">
        <f t="shared" si="28"/>
        <v>34.59381207598032</v>
      </c>
      <c r="O139" s="35"/>
      <c r="P139" s="18">
        <f t="shared" si="19"/>
        <v>0</v>
      </c>
      <c r="Q139" s="105">
        <f t="shared" si="20"/>
        <v>36.3</v>
      </c>
      <c r="R139" s="18"/>
    </row>
    <row r="140" spans="1:18" ht="12.75">
      <c r="A140" s="19">
        <f t="shared" si="21"/>
        <v>133</v>
      </c>
      <c r="B140" s="18">
        <f t="shared" si="22"/>
      </c>
      <c r="C140" s="3">
        <f t="shared" si="23"/>
        <v>82</v>
      </c>
      <c r="D140" s="79">
        <f>Download!C140</f>
        <v>39442</v>
      </c>
      <c r="E140" s="80">
        <f>Download!I140</f>
        <v>36.33</v>
      </c>
      <c r="F140" s="14">
        <f ca="1">IF($E140&lt;&gt;"",AVERAGE(E140:OFFSET(E140,-MIN($I$1,COUNT(E$8:$E140)),0)),"")</f>
        <v>34.28675675675675</v>
      </c>
      <c r="G140" s="9">
        <f ca="1">IF($E140&lt;&gt;"",SUMPRODUCT(B$8:OFFSET($B$8,MIN($I$1,$A140)-1,0),OFFSET(E140,1-MIN($I$1,$A140),0):E140)/$J$2,"")</f>
        <v>34.37106606606607</v>
      </c>
      <c r="H140" s="9">
        <f ca="1">IF($E140&lt;&gt;"",SUMPRODUCT(B$8:OFFSET($B$8,MIN($I$2,$A140)-1,0),OFFSET(E140,1-MIN($I$2,$A140),0):E140)/$J$3,"")</f>
        <v>34.9566081871345</v>
      </c>
      <c r="I140" s="9">
        <f t="shared" si="24"/>
        <v>34.05424396437298</v>
      </c>
      <c r="J140" s="14">
        <f t="shared" si="25"/>
        <v>35.54215030820293</v>
      </c>
      <c r="K140" s="9">
        <f ca="1">IF($E140&lt;&gt;"",SUMPRODUCT(B$8:OFFSET($B$8,MIN($L$1,$A140)-1,0),OFFSET(J140,1-MIN($L$1,$A140),0):J140)/$M$2,"")</f>
        <v>35.026738768844034</v>
      </c>
      <c r="L140" s="34">
        <f t="shared" si="26"/>
        <v>32.89195934868172</v>
      </c>
      <c r="M140" s="14">
        <f t="shared" si="27"/>
        <v>36.221218169938055</v>
      </c>
      <c r="N140" s="9">
        <f t="shared" si="28"/>
        <v>34.77656869956134</v>
      </c>
      <c r="O140" s="35"/>
      <c r="P140" s="18">
        <f aca="true" t="shared" si="29" ref="P140:P203">IF($M140&lt;(1+P$5)*MAX($M138,$M139),$E140,0)</f>
        <v>0</v>
      </c>
      <c r="Q140" s="105">
        <f aca="true" t="shared" si="30" ref="Q140:Q203">IF($M140&gt;(1+Q$5)*MIN($M138,$M139),$E140,0)</f>
        <v>36.33</v>
      </c>
      <c r="R140" s="18"/>
    </row>
    <row r="141" spans="1:18" ht="12.75">
      <c r="A141" s="19">
        <f t="shared" si="21"/>
        <v>134</v>
      </c>
      <c r="B141" s="18">
        <f t="shared" si="22"/>
      </c>
      <c r="C141" s="3">
        <f t="shared" si="23"/>
        <v>83</v>
      </c>
      <c r="D141" s="79">
        <f>Download!C141</f>
        <v>39443</v>
      </c>
      <c r="E141" s="80">
        <f>Download!I141</f>
        <v>35.7</v>
      </c>
      <c r="F141" s="14">
        <f ca="1">IF($E141&lt;&gt;"",AVERAGE(E141:OFFSET(E141,-MIN($I$1,COUNT(E$8:$E141)),0)),"")</f>
        <v>34.26081081081081</v>
      </c>
      <c r="G141" s="9">
        <f ca="1">IF($E141&lt;&gt;"",SUMPRODUCT(B$8:OFFSET($B$8,MIN($I$1,$A141)-1,0),OFFSET(E141,1-MIN($I$1,$A141),0):E141)/$J$2,"")</f>
        <v>34.45102102102102</v>
      </c>
      <c r="H141" s="9">
        <f ca="1">IF($E141&lt;&gt;"",SUMPRODUCT(B$8:OFFSET($B$8,MIN($I$2,$A141)-1,0),OFFSET(E141,1-MIN($I$2,$A141),0):E141)/$J$3,"")</f>
        <v>35.086783625730995</v>
      </c>
      <c r="I141" s="9">
        <f t="shared" si="24"/>
        <v>34.14320375008255</v>
      </c>
      <c r="J141" s="14">
        <f t="shared" si="25"/>
        <v>35.72254623044097</v>
      </c>
      <c r="K141" s="9">
        <f ca="1">IF($E141&lt;&gt;"",SUMPRODUCT(B$8:OFFSET($B$8,MIN($L$1,$A141)-1,0),OFFSET(J141,1-MIN($L$1,$A141),0):J141)/$M$2,"")</f>
        <v>35.29133332580701</v>
      </c>
      <c r="L141" s="34">
        <f t="shared" si="26"/>
        <v>32.96996047788501</v>
      </c>
      <c r="M141" s="14">
        <f t="shared" si="27"/>
        <v>36.33490848286796</v>
      </c>
      <c r="N141" s="9">
        <f t="shared" si="28"/>
        <v>34.87377199434435</v>
      </c>
      <c r="O141" s="35"/>
      <c r="P141" s="18">
        <f t="shared" si="29"/>
        <v>0</v>
      </c>
      <c r="Q141" s="105">
        <f t="shared" si="30"/>
        <v>0</v>
      </c>
      <c r="R141" s="18"/>
    </row>
    <row r="142" spans="1:18" ht="12.75">
      <c r="A142" s="19">
        <f t="shared" si="21"/>
        <v>135</v>
      </c>
      <c r="B142" s="18">
        <f t="shared" si="22"/>
      </c>
      <c r="C142" s="3">
        <f t="shared" si="23"/>
        <v>84</v>
      </c>
      <c r="D142" s="79">
        <f>Download!C142</f>
        <v>39444</v>
      </c>
      <c r="E142" s="80">
        <f>Download!I142</f>
        <v>35.85</v>
      </c>
      <c r="F142" s="14">
        <f ca="1">IF($E142&lt;&gt;"",AVERAGE(E142:OFFSET(E142,-MIN($I$1,COUNT(E$8:$E142)),0)),"")</f>
        <v>34.247837837837835</v>
      </c>
      <c r="G142" s="9">
        <f ca="1">IF($E142&lt;&gt;"",SUMPRODUCT(B$8:OFFSET($B$8,MIN($I$1,$A142)-1,0),OFFSET(E142,1-MIN($I$1,$A142),0):E142)/$J$2,"")</f>
        <v>34.54003003003003</v>
      </c>
      <c r="H142" s="9">
        <f ca="1">IF($E142&lt;&gt;"",SUMPRODUCT(B$8:OFFSET($B$8,MIN($I$2,$A142)-1,0),OFFSET(E142,1-MIN($I$2,$A142),0):E142)/$J$3,"")</f>
        <v>35.21900584795321</v>
      </c>
      <c r="I142" s="9">
        <f t="shared" si="24"/>
        <v>34.23546300683485</v>
      </c>
      <c r="J142" s="14">
        <f t="shared" si="25"/>
        <v>35.897981665876394</v>
      </c>
      <c r="K142" s="9">
        <f ca="1">IF($E142&lt;&gt;"",SUMPRODUCT(B$8:OFFSET($B$8,MIN($L$1,$A142)-1,0),OFFSET(J142,1-MIN($L$1,$A142),0):J142)/$M$2,"")</f>
        <v>35.53357259515153</v>
      </c>
      <c r="L142" s="34">
        <f t="shared" si="26"/>
        <v>33.04996157572154</v>
      </c>
      <c r="M142" s="14">
        <f t="shared" si="27"/>
        <v>36.45867249746513</v>
      </c>
      <c r="N142" s="9">
        <f t="shared" si="28"/>
        <v>34.97653283704494</v>
      </c>
      <c r="O142" s="35"/>
      <c r="P142" s="18">
        <f t="shared" si="29"/>
        <v>0</v>
      </c>
      <c r="Q142" s="105">
        <f t="shared" si="30"/>
        <v>0</v>
      </c>
      <c r="R142" s="18"/>
    </row>
    <row r="143" spans="1:18" ht="12.75">
      <c r="A143" s="19">
        <f t="shared" si="21"/>
        <v>136</v>
      </c>
      <c r="B143" s="18">
        <f t="shared" si="22"/>
      </c>
      <c r="C143" s="3">
        <f t="shared" si="23"/>
        <v>85</v>
      </c>
      <c r="D143" s="79">
        <f>Download!C143</f>
        <v>39447</v>
      </c>
      <c r="E143" s="80">
        <f>Download!I143</f>
        <v>35.33</v>
      </c>
      <c r="F143" s="14">
        <f ca="1">IF($E143&lt;&gt;"",AVERAGE(E143:OFFSET(E143,-MIN($I$1,COUNT(E$8:$E143)),0)),"")</f>
        <v>34.229189189189185</v>
      </c>
      <c r="G143" s="9">
        <f ca="1">IF($E143&lt;&gt;"",SUMPRODUCT(B$8:OFFSET($B$8,MIN($I$1,$A143)-1,0),OFFSET(E143,1-MIN($I$1,$A143),0):E143)/$J$2,"")</f>
        <v>34.60118618618619</v>
      </c>
      <c r="H143" s="9">
        <f ca="1">IF($E143&lt;&gt;"",SUMPRODUCT(B$8:OFFSET($B$8,MIN($I$2,$A143)-1,0),OFFSET(E143,1-MIN($I$2,$A143),0):E143)/$J$3,"")</f>
        <v>35.2778947368421</v>
      </c>
      <c r="I143" s="9">
        <f t="shared" si="24"/>
        <v>34.294627168627564</v>
      </c>
      <c r="J143" s="14">
        <f t="shared" si="25"/>
        <v>35.95460328749801</v>
      </c>
      <c r="K143" s="9">
        <f ca="1">IF($E143&lt;&gt;"",SUMPRODUCT(B$8:OFFSET($B$8,MIN($L$1,$A143)-1,0),OFFSET(J143,1-MIN($L$1,$A143),0):J143)/$M$2,"")</f>
        <v>35.717794109899366</v>
      </c>
      <c r="L143" s="34">
        <f t="shared" si="26"/>
        <v>33.11329597639594</v>
      </c>
      <c r="M143" s="14">
        <f t="shared" si="27"/>
        <v>36.451965383233926</v>
      </c>
      <c r="N143" s="9">
        <f t="shared" si="28"/>
        <v>35.013739906829684</v>
      </c>
      <c r="O143" s="35"/>
      <c r="P143" s="18">
        <f t="shared" si="29"/>
        <v>0</v>
      </c>
      <c r="Q143" s="105">
        <f t="shared" si="30"/>
        <v>0</v>
      </c>
      <c r="R143" s="18"/>
    </row>
    <row r="144" spans="1:18" ht="12.75">
      <c r="A144" s="19">
        <f t="shared" si="21"/>
        <v>137</v>
      </c>
      <c r="B144" s="18">
        <f t="shared" si="22"/>
      </c>
      <c r="C144" s="3">
        <f t="shared" si="23"/>
        <v>86</v>
      </c>
      <c r="D144" s="79">
        <f>Download!C144</f>
        <v>39449</v>
      </c>
      <c r="E144" s="80">
        <f>Download!I144</f>
        <v>34.95</v>
      </c>
      <c r="F144" s="14">
        <f ca="1">IF($E144&lt;&gt;"",AVERAGE(E144:OFFSET(E144,-MIN($I$1,COUNT(E$8:$E144)),0)),"")</f>
        <v>34.224054054054044</v>
      </c>
      <c r="G144" s="9">
        <f ca="1">IF($E144&lt;&gt;"",SUMPRODUCT(B$8:OFFSET($B$8,MIN($I$1,$A144)-1,0),OFFSET(E144,1-MIN($I$1,$A144),0):E144)/$J$2,"")</f>
        <v>34.64151651651652</v>
      </c>
      <c r="H144" s="9">
        <f ca="1">IF($E144&lt;&gt;"",SUMPRODUCT(B$8:OFFSET($B$8,MIN($I$2,$A144)-1,0),OFFSET(E144,1-MIN($I$2,$A144),0):E144)/$J$3,"")</f>
        <v>35.28035087719299</v>
      </c>
      <c r="I144" s="9">
        <f t="shared" si="24"/>
        <v>34.33005272708013</v>
      </c>
      <c r="J144" s="14">
        <f t="shared" si="25"/>
        <v>35.919185237869456</v>
      </c>
      <c r="K144" s="9">
        <f ca="1">IF($E144&lt;&gt;"",SUMPRODUCT(B$8:OFFSET($B$8,MIN($L$1,$A144)-1,0),OFFSET(J144,1-MIN($L$1,$A144),0):J144)/$M$2,"")</f>
        <v>35.82665259244206</v>
      </c>
      <c r="L144" s="34">
        <f t="shared" si="26"/>
        <v>33.16431553260716</v>
      </c>
      <c r="M144" s="14">
        <f t="shared" si="27"/>
        <v>36.36098587469837</v>
      </c>
      <c r="N144" s="9">
        <f t="shared" si="28"/>
        <v>35.007030442952875</v>
      </c>
      <c r="O144" s="35"/>
      <c r="P144" s="18">
        <f t="shared" si="29"/>
        <v>0</v>
      </c>
      <c r="Q144" s="105">
        <f t="shared" si="30"/>
        <v>0</v>
      </c>
      <c r="R144" s="18"/>
    </row>
    <row r="145" spans="1:18" ht="12.75">
      <c r="A145" s="19">
        <f t="shared" si="21"/>
        <v>138</v>
      </c>
      <c r="B145" s="18">
        <f t="shared" si="22"/>
      </c>
      <c r="C145" s="3">
        <f t="shared" si="23"/>
        <v>87</v>
      </c>
      <c r="D145" s="79">
        <f>Download!C145</f>
        <v>39450</v>
      </c>
      <c r="E145" s="80">
        <f>Download!I145</f>
        <v>35.1</v>
      </c>
      <c r="F145" s="14">
        <f ca="1">IF($E145&lt;&gt;"",AVERAGE(E145:OFFSET(E145,-MIN($I$1,COUNT(E$8:$E145)),0)),"")</f>
        <v>34.24405405405405</v>
      </c>
      <c r="G145" s="9">
        <f ca="1">IF($E145&lt;&gt;"",SUMPRODUCT(B$8:OFFSET($B$8,MIN($I$1,$A145)-1,0),OFFSET(E145,1-MIN($I$1,$A145),0):E145)/$J$2,"")</f>
        <v>34.68906906906907</v>
      </c>
      <c r="H145" s="9">
        <f ca="1">IF($E145&lt;&gt;"",SUMPRODUCT(B$8:OFFSET($B$8,MIN($I$2,$A145)-1,0),OFFSET(E145,1-MIN($I$2,$A145),0):E145)/$J$3,"")</f>
        <v>35.29239766081872</v>
      </c>
      <c r="I145" s="9">
        <f t="shared" si="24"/>
        <v>34.371671498589315</v>
      </c>
      <c r="J145" s="14">
        <f t="shared" si="25"/>
        <v>35.89572625256837</v>
      </c>
      <c r="K145" s="9">
        <f ca="1">IF($E145&lt;&gt;"",SUMPRODUCT(B$8:OFFSET($B$8,MIN($L$1,$A145)-1,0),OFFSET(J145,1-MIN($L$1,$A145),0):J145)/$M$2,"")</f>
        <v>35.87951831530779</v>
      </c>
      <c r="L145" s="34">
        <f t="shared" si="26"/>
        <v>33.218084545590294</v>
      </c>
      <c r="M145" s="14">
        <f t="shared" si="27"/>
        <v>36.30710713916855</v>
      </c>
      <c r="N145" s="9">
        <f t="shared" si="28"/>
        <v>35.01681671211573</v>
      </c>
      <c r="O145" s="35"/>
      <c r="P145" s="18">
        <f t="shared" si="29"/>
        <v>0</v>
      </c>
      <c r="Q145" s="105">
        <f t="shared" si="30"/>
        <v>0</v>
      </c>
      <c r="R145" s="18"/>
    </row>
    <row r="146" spans="1:18" ht="12.75">
      <c r="A146" s="19">
        <f t="shared" si="21"/>
        <v>139</v>
      </c>
      <c r="B146" s="18">
        <f t="shared" si="22"/>
      </c>
      <c r="C146" s="3">
        <f t="shared" si="23"/>
        <v>88</v>
      </c>
      <c r="D146" s="79">
        <f>Download!C146</f>
        <v>39451</v>
      </c>
      <c r="E146" s="80">
        <f>Download!I146</f>
        <v>34.12</v>
      </c>
      <c r="F146" s="14">
        <f ca="1">IF($E146&lt;&gt;"",AVERAGE(E146:OFFSET(E146,-MIN($I$1,COUNT(E$8:$E146)),0)),"")</f>
        <v>34.26432432432432</v>
      </c>
      <c r="G146" s="9">
        <f ca="1">IF($E146&lt;&gt;"",SUMPRODUCT(B$8:OFFSET($B$8,MIN($I$1,$A146)-1,0),OFFSET(E146,1-MIN($I$1,$A146),0):E146)/$J$2,"")</f>
        <v>34.68105105105106</v>
      </c>
      <c r="H146" s="9">
        <f ca="1">IF($E146&lt;&gt;"",SUMPRODUCT(B$8:OFFSET($B$8,MIN($I$2,$A146)-1,0),OFFSET(E146,1-MIN($I$2,$A146),0):E146)/$J$3,"")</f>
        <v>35.19654970760234</v>
      </c>
      <c r="I146" s="9">
        <f t="shared" si="24"/>
        <v>34.35806763380071</v>
      </c>
      <c r="J146" s="14">
        <f t="shared" si="25"/>
        <v>35.71204836415362</v>
      </c>
      <c r="K146" s="9">
        <f ca="1">IF($E146&lt;&gt;"",SUMPRODUCT(B$8:OFFSET($B$8,MIN($L$1,$A146)-1,0),OFFSET(J146,1-MIN($L$1,$A146),0):J146)/$M$2,"")</f>
        <v>35.84809437256806</v>
      </c>
      <c r="L146" s="34">
        <f t="shared" si="26"/>
        <v>33.243137752657226</v>
      </c>
      <c r="M146" s="14">
        <f t="shared" si="27"/>
        <v>36.051109591235544</v>
      </c>
      <c r="N146" s="9">
        <f t="shared" si="28"/>
        <v>34.92241495294565</v>
      </c>
      <c r="O146" s="35"/>
      <c r="P146" s="18">
        <f t="shared" si="29"/>
        <v>0</v>
      </c>
      <c r="Q146" s="105">
        <f t="shared" si="30"/>
        <v>0</v>
      </c>
      <c r="R146" s="18"/>
    </row>
    <row r="147" spans="1:18" ht="12.75">
      <c r="A147" s="19">
        <f t="shared" si="21"/>
        <v>140</v>
      </c>
      <c r="B147" s="18">
        <f t="shared" si="22"/>
      </c>
      <c r="C147" s="3">
        <f t="shared" si="23"/>
        <v>89</v>
      </c>
      <c r="D147" s="79">
        <f>Download!C147</f>
        <v>39454</v>
      </c>
      <c r="E147" s="80">
        <f>Download!I147</f>
        <v>34.35</v>
      </c>
      <c r="F147" s="14">
        <f ca="1">IF($E147&lt;&gt;"",AVERAGE(E147:OFFSET(E147,-MIN($I$1,COUNT(E$8:$E147)),0)),"")</f>
        <v>34.30027027027026</v>
      </c>
      <c r="G147" s="9">
        <f ca="1">IF($E147&lt;&gt;"",SUMPRODUCT(B$8:OFFSET($B$8,MIN($I$1,$A147)-1,0),OFFSET(E147,1-MIN($I$1,$A147),0):E147)/$J$2,"")</f>
        <v>34.68381381381381</v>
      </c>
      <c r="H147" s="9">
        <f ca="1">IF($E147&lt;&gt;"",SUMPRODUCT(B$8:OFFSET($B$8,MIN($I$2,$A147)-1,0),OFFSET(E147,1-MIN($I$2,$A147),0):E147)/$J$3,"")</f>
        <v>35.125789473684215</v>
      </c>
      <c r="I147" s="9">
        <f t="shared" si="24"/>
        <v>34.35763154548716</v>
      </c>
      <c r="J147" s="14">
        <f t="shared" si="25"/>
        <v>35.567765133554616</v>
      </c>
      <c r="K147" s="9">
        <f ca="1">IF($E147&lt;&gt;"",SUMPRODUCT(B$8:OFFSET($B$8,MIN($L$1,$A147)-1,0),OFFSET(J147,1-MIN($L$1,$A147),0):J147)/$M$2,"")</f>
        <v>35.76735626604047</v>
      </c>
      <c r="L147" s="34">
        <f t="shared" si="26"/>
        <v>33.27388392619452</v>
      </c>
      <c r="M147" s="14">
        <f t="shared" si="27"/>
        <v>35.87121915114297</v>
      </c>
      <c r="N147" s="9">
        <f t="shared" si="28"/>
        <v>34.86216074737243</v>
      </c>
      <c r="O147" s="35"/>
      <c r="P147" s="18">
        <f t="shared" si="29"/>
        <v>34.35</v>
      </c>
      <c r="Q147" s="105">
        <f t="shared" si="30"/>
        <v>0</v>
      </c>
      <c r="R147" s="18"/>
    </row>
    <row r="148" spans="1:18" ht="12.75">
      <c r="A148" s="19">
        <f t="shared" si="21"/>
        <v>141</v>
      </c>
      <c r="B148" s="18">
        <f t="shared" si="22"/>
      </c>
      <c r="C148" s="3">
        <f t="shared" si="23"/>
        <v>90</v>
      </c>
      <c r="D148" s="79">
        <f>Download!C148</f>
        <v>39455</v>
      </c>
      <c r="E148" s="80">
        <f>Download!I148</f>
        <v>33.2</v>
      </c>
      <c r="F148" s="14">
        <f ca="1">IF($E148&lt;&gt;"",AVERAGE(E148:OFFSET(E148,-MIN($I$1,COUNT(E$8:$E148)),0)),"")</f>
        <v>34.273243243243236</v>
      </c>
      <c r="G148" s="9">
        <f ca="1">IF($E148&lt;&gt;"",SUMPRODUCT(B$8:OFFSET($B$8,MIN($I$1,$A148)-1,0),OFFSET(E148,1-MIN($I$1,$A148),0):E148)/$J$2,"")</f>
        <v>34.62418918918918</v>
      </c>
      <c r="H148" s="9">
        <f ca="1">IF($E148&lt;&gt;"",SUMPRODUCT(B$8:OFFSET($B$8,MIN($I$2,$A148)-1,0),OFFSET(E148,1-MIN($I$2,$A148),0):E148)/$J$3,"")</f>
        <v>34.934853801169595</v>
      </c>
      <c r="I148" s="9">
        <f t="shared" si="24"/>
        <v>34.29505686735271</v>
      </c>
      <c r="J148" s="14">
        <f t="shared" si="25"/>
        <v>35.24551841315001</v>
      </c>
      <c r="K148" s="9">
        <f ca="1">IF($E148&lt;&gt;"",SUMPRODUCT(B$8:OFFSET($B$8,MIN($L$1,$A148)-1,0),OFFSET(J148,1-MIN($L$1,$A148),0):J148)/$M$2,"")</f>
        <v>35.601918196391885</v>
      </c>
      <c r="L148" s="34">
        <f t="shared" si="26"/>
        <v>33.27183159491134</v>
      </c>
      <c r="M148" s="14">
        <f t="shared" si="27"/>
        <v>35.47147563982057</v>
      </c>
      <c r="N148" s="9">
        <f t="shared" si="28"/>
        <v>34.68719645817533</v>
      </c>
      <c r="O148" s="35"/>
      <c r="P148" s="18">
        <f t="shared" si="29"/>
        <v>33.2</v>
      </c>
      <c r="Q148" s="105">
        <f t="shared" si="30"/>
        <v>0</v>
      </c>
      <c r="R148" s="18"/>
    </row>
    <row r="149" spans="1:18" ht="12.75">
      <c r="A149" s="19">
        <f t="shared" si="21"/>
        <v>142</v>
      </c>
      <c r="B149" s="18">
        <f t="shared" si="22"/>
      </c>
      <c r="C149" s="3">
        <f t="shared" si="23"/>
        <v>91</v>
      </c>
      <c r="D149" s="79">
        <f>Download!C149</f>
        <v>39456</v>
      </c>
      <c r="E149" s="80">
        <f>Download!I149</f>
        <v>34.18</v>
      </c>
      <c r="F149" s="14">
        <f ca="1">IF($E149&lt;&gt;"",AVERAGE(E149:OFFSET(E149,-MIN($I$1,COUNT(E$8:$E149)),0)),"")</f>
        <v>34.28702702702702</v>
      </c>
      <c r="G149" s="9">
        <f ca="1">IF($E149&lt;&gt;"",SUMPRODUCT(B$8:OFFSET($B$8,MIN($I$1,$A149)-1,0),OFFSET(E149,1-MIN($I$1,$A149),0):E149)/$J$2,"")</f>
        <v>34.61824324324324</v>
      </c>
      <c r="H149" s="9">
        <f ca="1">IF($E149&lt;&gt;"",SUMPRODUCT(B$8:OFFSET($B$8,MIN($I$2,$A149)-1,0),OFFSET(E149,1-MIN($I$2,$A149),0):E149)/$J$3,"")</f>
        <v>34.85081871345029</v>
      </c>
      <c r="I149" s="9">
        <f t="shared" si="24"/>
        <v>34.288837577225536</v>
      </c>
      <c r="J149" s="14">
        <f t="shared" si="25"/>
        <v>35.08339418365733</v>
      </c>
      <c r="K149" s="9">
        <f ca="1">IF($E149&lt;&gt;"",SUMPRODUCT(B$8:OFFSET($B$8,MIN($L$1,$A149)-1,0),OFFSET(J149,1-MIN($L$1,$A149),0):J149)/$M$2,"")</f>
        <v>35.42122859701807</v>
      </c>
      <c r="L149" s="34">
        <f t="shared" si="26"/>
        <v>33.297058495052696</v>
      </c>
      <c r="M149" s="14">
        <f t="shared" si="27"/>
        <v>35.323746917493224</v>
      </c>
      <c r="N149" s="9">
        <f t="shared" si="28"/>
        <v>34.633807357314765</v>
      </c>
      <c r="O149" s="35"/>
      <c r="P149" s="18">
        <f t="shared" si="29"/>
        <v>34.18</v>
      </c>
      <c r="Q149" s="105">
        <f t="shared" si="30"/>
        <v>0</v>
      </c>
      <c r="R149" s="18"/>
    </row>
    <row r="150" spans="1:18" ht="12.75">
      <c r="A150" s="19">
        <f t="shared" si="21"/>
        <v>143</v>
      </c>
      <c r="B150" s="18">
        <f t="shared" si="22"/>
      </c>
      <c r="C150" s="3">
        <f t="shared" si="23"/>
        <v>92</v>
      </c>
      <c r="D150" s="79">
        <f>Download!C150</f>
        <v>39457</v>
      </c>
      <c r="E150" s="80">
        <f>Download!I150</f>
        <v>34.07</v>
      </c>
      <c r="F150" s="14">
        <f ca="1">IF($E150&lt;&gt;"",AVERAGE(E150:OFFSET(E150,-MIN($I$1,COUNT(E$8:$E150)),0)),"")</f>
        <v>34.302162162162155</v>
      </c>
      <c r="G150" s="9">
        <f ca="1">IF($E150&lt;&gt;"",SUMPRODUCT(B$8:OFFSET($B$8,MIN($I$1,$A150)-1,0),OFFSET(E150,1-MIN($I$1,$A150),0):E150)/$J$2,"")</f>
        <v>34.60534534534534</v>
      </c>
      <c r="H150" s="9">
        <f ca="1">IF($E150&lt;&gt;"",SUMPRODUCT(B$8:OFFSET($B$8,MIN($I$2,$A150)-1,0),OFFSET(E150,1-MIN($I$2,$A150),0):E150)/$J$3,"")</f>
        <v>34.75538011695907</v>
      </c>
      <c r="I150" s="9">
        <f t="shared" si="24"/>
        <v>34.27700851899713</v>
      </c>
      <c r="J150" s="14">
        <f t="shared" si="25"/>
        <v>34.90541488857279</v>
      </c>
      <c r="K150" s="9">
        <f ca="1">IF($E150&lt;&gt;"",SUMPRODUCT(B$8:OFFSET($B$8,MIN($L$1,$A150)-1,0),OFFSET(J150,1-MIN($L$1,$A150),0):J150)/$M$2,"")</f>
        <v>35.23117391827918</v>
      </c>
      <c r="L150" s="34">
        <f t="shared" si="26"/>
        <v>33.31852909241234</v>
      </c>
      <c r="M150" s="14">
        <f t="shared" si="27"/>
        <v>35.16936060532433</v>
      </c>
      <c r="N150" s="9">
        <f t="shared" si="28"/>
        <v>34.57445921443953</v>
      </c>
      <c r="O150" s="35"/>
      <c r="P150" s="18">
        <f t="shared" si="29"/>
        <v>0</v>
      </c>
      <c r="Q150" s="105">
        <f t="shared" si="30"/>
        <v>0</v>
      </c>
      <c r="R150" s="18"/>
    </row>
    <row r="151" spans="1:18" ht="12.75">
      <c r="A151" s="19">
        <f t="shared" si="21"/>
        <v>144</v>
      </c>
      <c r="B151" s="18">
        <f t="shared" si="22"/>
      </c>
      <c r="C151" s="3">
        <f t="shared" si="23"/>
        <v>93</v>
      </c>
      <c r="D151" s="79">
        <f>Download!C151</f>
        <v>39458</v>
      </c>
      <c r="E151" s="80">
        <f>Download!I151</f>
        <v>33.65</v>
      </c>
      <c r="F151" s="14">
        <f ca="1">IF($E151&lt;&gt;"",AVERAGE(E151:OFFSET(E151,-MIN($I$1,COUNT(E$8:$E151)),0)),"")</f>
        <v>34.2972972972973</v>
      </c>
      <c r="G151" s="9">
        <f ca="1">IF($E151&lt;&gt;"",SUMPRODUCT(B$8:OFFSET($B$8,MIN($I$1,$A151)-1,0),OFFSET(E151,1-MIN($I$1,$A151),0):E151)/$J$2,"")</f>
        <v>34.569384384384385</v>
      </c>
      <c r="H151" s="9">
        <f ca="1">IF($E151&lt;&gt;"",SUMPRODUCT(B$8:OFFSET($B$8,MIN($I$2,$A151)-1,0),OFFSET(E151,1-MIN($I$2,$A151),0):E151)/$J$3,"")</f>
        <v>34.62087719298246</v>
      </c>
      <c r="I151" s="9">
        <f t="shared" si="24"/>
        <v>34.243116166618904</v>
      </c>
      <c r="J151" s="14">
        <f t="shared" si="25"/>
        <v>34.67237000158054</v>
      </c>
      <c r="K151" s="9">
        <f ca="1">IF($E151&lt;&gt;"",SUMPRODUCT(B$8:OFFSET($B$8,MIN($L$1,$A151)-1,0),OFFSET(J151,1-MIN($L$1,$A151),0):J151)/$M$2,"")</f>
        <v>35.022809764651875</v>
      </c>
      <c r="L151" s="34">
        <f t="shared" si="26"/>
        <v>33.32773661762312</v>
      </c>
      <c r="M151" s="14">
        <f t="shared" si="27"/>
        <v>34.9452108213104</v>
      </c>
      <c r="N151" s="9">
        <f t="shared" si="28"/>
        <v>34.477147718182735</v>
      </c>
      <c r="O151" s="35"/>
      <c r="P151" s="18">
        <f t="shared" si="29"/>
        <v>33.65</v>
      </c>
      <c r="Q151" s="105">
        <f t="shared" si="30"/>
        <v>0</v>
      </c>
      <c r="R151" s="18"/>
    </row>
    <row r="152" spans="1:18" ht="12.75">
      <c r="A152" s="19">
        <f t="shared" si="21"/>
        <v>145</v>
      </c>
      <c r="B152" s="18">
        <f t="shared" si="22"/>
      </c>
      <c r="C152" s="3">
        <f t="shared" si="23"/>
        <v>94</v>
      </c>
      <c r="D152" s="79">
        <f>Download!C152</f>
        <v>39461</v>
      </c>
      <c r="E152" s="80">
        <f>Download!I152</f>
        <v>34.13</v>
      </c>
      <c r="F152" s="14">
        <f ca="1">IF($E152&lt;&gt;"",AVERAGE(E152:OFFSET(E152,-MIN($I$1,COUNT(E$8:$E152)),0)),"")</f>
        <v>34.30891891891892</v>
      </c>
      <c r="G152" s="9">
        <f ca="1">IF($E152&lt;&gt;"",SUMPRODUCT(B$8:OFFSET($B$8,MIN($I$1,$A152)-1,0),OFFSET(E152,1-MIN($I$1,$A152),0):E152)/$J$2,"")</f>
        <v>34.55944444444445</v>
      </c>
      <c r="H152" s="9">
        <f ca="1">IF($E152&lt;&gt;"",SUMPRODUCT(B$8:OFFSET($B$8,MIN($I$2,$A152)-1,0),OFFSET(E152,1-MIN($I$2,$A152),0):E152)/$J$3,"")</f>
        <v>34.54502923976609</v>
      </c>
      <c r="I152" s="9">
        <f t="shared" si="24"/>
        <v>34.2370017792341</v>
      </c>
      <c r="J152" s="14">
        <f t="shared" si="25"/>
        <v>34.53061403508772</v>
      </c>
      <c r="K152" s="9">
        <f ca="1">IF($E152&lt;&gt;"",SUMPRODUCT(B$8:OFFSET($B$8,MIN($L$1,$A152)-1,0),OFFSET(J152,1-MIN($L$1,$A152),0):J152)/$M$2,"")</f>
        <v>34.83219896588319</v>
      </c>
      <c r="L152" s="34">
        <f t="shared" si="26"/>
        <v>33.35002171157803</v>
      </c>
      <c r="M152" s="14">
        <f t="shared" si="27"/>
        <v>34.8478140008644</v>
      </c>
      <c r="N152" s="9">
        <f t="shared" si="28"/>
        <v>34.44060585311087</v>
      </c>
      <c r="O152" s="35"/>
      <c r="P152" s="18">
        <f t="shared" si="29"/>
        <v>0</v>
      </c>
      <c r="Q152" s="105">
        <f t="shared" si="30"/>
        <v>0</v>
      </c>
      <c r="R152" s="18"/>
    </row>
    <row r="153" spans="1:18" ht="12.75">
      <c r="A153" s="19">
        <f t="shared" si="21"/>
        <v>146</v>
      </c>
      <c r="B153" s="18">
        <f t="shared" si="22"/>
      </c>
      <c r="C153" s="3">
        <f t="shared" si="23"/>
        <v>95</v>
      </c>
      <c r="D153" s="79">
        <f>Download!C153</f>
        <v>39462</v>
      </c>
      <c r="E153" s="80">
        <f>Download!I153</f>
        <v>33.74</v>
      </c>
      <c r="F153" s="14">
        <f ca="1">IF($E153&lt;&gt;"",AVERAGE(E153:OFFSET(E153,-MIN($I$1,COUNT(E$8:$E153)),0)),"")</f>
        <v>34.293243243243246</v>
      </c>
      <c r="G153" s="9">
        <f ca="1">IF($E153&lt;&gt;"",SUMPRODUCT(B$8:OFFSET($B$8,MIN($I$1,$A153)-1,0),OFFSET(E153,1-MIN($I$1,$A153),0):E153)/$J$2,"")</f>
        <v>34.5287087087087</v>
      </c>
      <c r="H153" s="9">
        <f ca="1">IF($E153&lt;&gt;"",SUMPRODUCT(B$8:OFFSET($B$8,MIN($I$2,$A153)-1,0),OFFSET(E153,1-MIN($I$2,$A153),0):E153)/$J$3,"")</f>
        <v>34.428128654970756</v>
      </c>
      <c r="I153" s="9">
        <f t="shared" si="24"/>
        <v>34.210136818194414</v>
      </c>
      <c r="J153" s="14">
        <f t="shared" si="25"/>
        <v>34.32754860123281</v>
      </c>
      <c r="K153" s="9">
        <f ca="1">IF($E153&lt;&gt;"",SUMPRODUCT(B$8:OFFSET($B$8,MIN($L$1,$A153)-1,0),OFFSET(J153,1-MIN($L$1,$A153),0):J153)/$M$2,"")</f>
        <v>34.63982824930194</v>
      </c>
      <c r="L153" s="34">
        <f t="shared" si="26"/>
        <v>33.36085444181197</v>
      </c>
      <c r="M153" s="14">
        <f t="shared" si="27"/>
        <v>34.68029996932981</v>
      </c>
      <c r="N153" s="9">
        <f t="shared" si="28"/>
        <v>34.36685786857288</v>
      </c>
      <c r="O153" s="35"/>
      <c r="P153" s="18">
        <f t="shared" si="29"/>
        <v>0</v>
      </c>
      <c r="Q153" s="105">
        <f t="shared" si="30"/>
        <v>0</v>
      </c>
      <c r="R153" s="18"/>
    </row>
    <row r="154" spans="1:18" ht="12.75">
      <c r="A154" s="19">
        <f t="shared" si="21"/>
        <v>147</v>
      </c>
      <c r="B154" s="18">
        <f t="shared" si="22"/>
      </c>
      <c r="C154" s="3">
        <f t="shared" si="23"/>
        <v>96</v>
      </c>
      <c r="D154" s="79">
        <f>Download!C154</f>
        <v>39463</v>
      </c>
      <c r="E154" s="80">
        <f>Download!I154</f>
        <v>32.98</v>
      </c>
      <c r="F154" s="14">
        <f ca="1">IF($E154&lt;&gt;"",AVERAGE(E154:OFFSET(E154,-MIN($I$1,COUNT(E$8:$E154)),0)),"")</f>
        <v>34.2664864864865</v>
      </c>
      <c r="G154" s="9">
        <f ca="1">IF($E154&lt;&gt;"",SUMPRODUCT(B$8:OFFSET($B$8,MIN($I$1,$A154)-1,0),OFFSET(E154,1-MIN($I$1,$A154),0):E154)/$J$2,"")</f>
        <v>34.457237237237244</v>
      </c>
      <c r="H154" s="9">
        <f ca="1">IF($E154&lt;&gt;"",SUMPRODUCT(B$8:OFFSET($B$8,MIN($I$2,$A154)-1,0),OFFSET(E154,1-MIN($I$2,$A154),0):E154)/$J$3,"")</f>
        <v>34.23555555555556</v>
      </c>
      <c r="I154" s="9">
        <f t="shared" si="24"/>
        <v>34.14364293612985</v>
      </c>
      <c r="J154" s="14">
        <f t="shared" si="25"/>
        <v>34.01387387387387</v>
      </c>
      <c r="K154" s="9">
        <f ca="1">IF($E154&lt;&gt;"",SUMPRODUCT(B$8:OFFSET($B$8,MIN($L$1,$A154)-1,0),OFFSET(J154,1-MIN($L$1,$A154),0):J154)/$M$2,"")</f>
        <v>34.41689411215727</v>
      </c>
      <c r="L154" s="34">
        <f t="shared" si="26"/>
        <v>33.35027515176164</v>
      </c>
      <c r="M154" s="14">
        <f t="shared" si="27"/>
        <v>34.375332617067485</v>
      </c>
      <c r="N154" s="9">
        <f t="shared" si="28"/>
        <v>34.22087282977573</v>
      </c>
      <c r="O154" s="35"/>
      <c r="P154" s="18">
        <f t="shared" si="29"/>
        <v>32.98</v>
      </c>
      <c r="Q154" s="105">
        <f t="shared" si="30"/>
        <v>0</v>
      </c>
      <c r="R154" s="18"/>
    </row>
    <row r="155" spans="1:18" ht="12.75">
      <c r="A155" s="19">
        <f t="shared" si="21"/>
        <v>148</v>
      </c>
      <c r="B155" s="18">
        <f t="shared" si="22"/>
      </c>
      <c r="C155" s="3">
        <f t="shared" si="23"/>
        <v>97</v>
      </c>
      <c r="D155" s="79">
        <f>Download!C155</f>
        <v>39464</v>
      </c>
      <c r="E155" s="80">
        <f>Download!I155</f>
        <v>32.86</v>
      </c>
      <c r="F155" s="14">
        <f ca="1">IF($E155&lt;&gt;"",AVERAGE(E155:OFFSET(E155,-MIN($I$1,COUNT(E$8:$E155)),0)),"")</f>
        <v>34.23972972972974</v>
      </c>
      <c r="G155" s="9">
        <f ca="1">IF($E155&lt;&gt;"",SUMPRODUCT(B$8:OFFSET($B$8,MIN($I$1,$A155)-1,0),OFFSET(E155,1-MIN($I$1,$A155),0):E155)/$J$2,"")</f>
        <v>34.380585585585585</v>
      </c>
      <c r="H155" s="9">
        <f ca="1">IF($E155&lt;&gt;"",SUMPRODUCT(B$8:OFFSET($B$8,MIN($I$2,$A155)-1,0),OFFSET(E155,1-MIN($I$2,$A155),0):E155)/$J$3,"")</f>
        <v>34.03941520467836</v>
      </c>
      <c r="I155" s="9">
        <f t="shared" si="24"/>
        <v>34.07425683147419</v>
      </c>
      <c r="J155" s="14">
        <f t="shared" si="25"/>
        <v>33.69824482377114</v>
      </c>
      <c r="K155" s="9">
        <f ca="1">IF($E155&lt;&gt;"",SUMPRODUCT(B$8:OFFSET($B$8,MIN($L$1,$A155)-1,0),OFFSET(J155,1-MIN($L$1,$A155),0):J155)/$M$2,"")</f>
        <v>34.162429986377354</v>
      </c>
      <c r="L155" s="34">
        <f t="shared" si="26"/>
        <v>33.33665639754604</v>
      </c>
      <c r="M155" s="14">
        <f t="shared" si="27"/>
        <v>34.0843555117128</v>
      </c>
      <c r="N155" s="9">
        <f t="shared" si="28"/>
        <v>34.07762305822039</v>
      </c>
      <c r="O155" s="35"/>
      <c r="P155" s="18">
        <f t="shared" si="29"/>
        <v>32.86</v>
      </c>
      <c r="Q155" s="105">
        <f t="shared" si="30"/>
        <v>0</v>
      </c>
      <c r="R155" s="18"/>
    </row>
    <row r="156" spans="1:18" ht="12.75">
      <c r="A156" s="19">
        <f t="shared" si="21"/>
        <v>149</v>
      </c>
      <c r="B156" s="18">
        <f t="shared" si="22"/>
      </c>
      <c r="C156" s="3">
        <f t="shared" si="23"/>
        <v>98</v>
      </c>
      <c r="D156" s="79">
        <f>Download!C156</f>
        <v>39465</v>
      </c>
      <c r="E156" s="80">
        <f>Download!I156</f>
        <v>32.76</v>
      </c>
      <c r="F156" s="14">
        <f ca="1">IF($E156&lt;&gt;"",AVERAGE(E156:OFFSET(E156,-MIN($I$1,COUNT(E$8:$E156)),0)),"")</f>
        <v>34.24081081081082</v>
      </c>
      <c r="G156" s="9">
        <f ca="1">IF($E156&lt;&gt;"",SUMPRODUCT(B$8:OFFSET($B$8,MIN($I$1,$A156)-1,0),OFFSET(E156,1-MIN($I$1,$A156),0):E156)/$J$2,"")</f>
        <v>34.298318318318316</v>
      </c>
      <c r="H156" s="9">
        <f ca="1">IF($E156&lt;&gt;"",SUMPRODUCT(B$8:OFFSET($B$8,MIN($I$2,$A156)-1,0),OFFSET(E156,1-MIN($I$2,$A156),0):E156)/$J$3,"")</f>
        <v>33.846725146198835</v>
      </c>
      <c r="I156" s="9">
        <f t="shared" si="24"/>
        <v>34.00321592166477</v>
      </c>
      <c r="J156" s="14">
        <f t="shared" si="25"/>
        <v>33.395131974079355</v>
      </c>
      <c r="K156" s="9">
        <f ca="1">IF($E156&lt;&gt;"",SUMPRODUCT(B$8:OFFSET($B$8,MIN($L$1,$A156)-1,0),OFFSET(J156,1-MIN($L$1,$A156),0):J156)/$M$2,"")</f>
        <v>33.88732168258484</v>
      </c>
      <c r="L156" s="34">
        <f t="shared" si="26"/>
        <v>33.32063816428087</v>
      </c>
      <c r="M156" s="14">
        <f t="shared" si="27"/>
        <v>33.81034583926204</v>
      </c>
      <c r="N156" s="9">
        <f t="shared" si="28"/>
        <v>33.93892589419719</v>
      </c>
      <c r="O156" s="35"/>
      <c r="P156" s="18">
        <f t="shared" si="29"/>
        <v>32.76</v>
      </c>
      <c r="Q156" s="105">
        <f t="shared" si="30"/>
        <v>0</v>
      </c>
      <c r="R156" s="18"/>
    </row>
    <row r="157" spans="1:18" ht="12.75">
      <c r="A157" s="19">
        <f t="shared" si="21"/>
        <v>150</v>
      </c>
      <c r="B157" s="18">
        <f t="shared" si="22"/>
      </c>
      <c r="C157" s="3">
        <f t="shared" si="23"/>
        <v>99</v>
      </c>
      <c r="D157" s="79">
        <f>Download!C157</f>
        <v>39469</v>
      </c>
      <c r="E157" s="80">
        <f>Download!I157</f>
        <v>31.72</v>
      </c>
      <c r="F157" s="14">
        <f ca="1">IF($E157&lt;&gt;"",AVERAGE(E157:OFFSET(E157,-MIN($I$1,COUNT(E$8:$E157)),0)),"")</f>
        <v>34.21135135135136</v>
      </c>
      <c r="G157" s="9">
        <f ca="1">IF($E157&lt;&gt;"",SUMPRODUCT(B$8:OFFSET($B$8,MIN($I$1,$A157)-1,0),OFFSET(E157,1-MIN($I$1,$A157),0):E157)/$J$2,"")</f>
        <v>34.159909909909906</v>
      </c>
      <c r="H157" s="9">
        <f ca="1">IF($E157&lt;&gt;"",SUMPRODUCT(B$8:OFFSET($B$8,MIN($I$2,$A157)-1,0),OFFSET(E157,1-MIN($I$2,$A157),0):E157)/$J$3,"")</f>
        <v>33.56228070175439</v>
      </c>
      <c r="I157" s="9">
        <f t="shared" si="24"/>
        <v>33.879798844818026</v>
      </c>
      <c r="J157" s="14">
        <f t="shared" si="25"/>
        <v>32.96465149359887</v>
      </c>
      <c r="K157" s="9">
        <f ca="1">IF($E157&lt;&gt;"",SUMPRODUCT(B$8:OFFSET($B$8,MIN($L$1,$A157)-1,0),OFFSET(J157,1-MIN($L$1,$A157),0):J157)/$M$2,"")</f>
        <v>33.56113718982141</v>
      </c>
      <c r="L157" s="34">
        <f t="shared" si="26"/>
        <v>33.27617599305085</v>
      </c>
      <c r="M157" s="14">
        <f t="shared" si="27"/>
        <v>33.35646655268272</v>
      </c>
      <c r="N157" s="9">
        <f t="shared" si="28"/>
        <v>33.70535474743959</v>
      </c>
      <c r="O157" s="35"/>
      <c r="P157" s="18">
        <f t="shared" si="29"/>
        <v>31.72</v>
      </c>
      <c r="Q157" s="105">
        <f t="shared" si="30"/>
        <v>0</v>
      </c>
      <c r="R157" s="18"/>
    </row>
    <row r="158" spans="1:18" ht="12.75">
      <c r="A158" s="19">
        <f t="shared" si="21"/>
        <v>151</v>
      </c>
      <c r="B158" s="18">
        <f t="shared" si="22"/>
      </c>
      <c r="C158" s="3">
        <f t="shared" si="23"/>
        <v>100</v>
      </c>
      <c r="D158" s="79">
        <f>Download!C158</f>
        <v>39470</v>
      </c>
      <c r="E158" s="80">
        <f>Download!I158</f>
        <v>31.69</v>
      </c>
      <c r="F158" s="14">
        <f ca="1">IF($E158&lt;&gt;"",AVERAGE(E158:OFFSET(E158,-MIN($I$1,COUNT(E$8:$E158)),0)),"")</f>
        <v>34.16378378378379</v>
      </c>
      <c r="G158" s="9">
        <f ca="1">IF($E158&lt;&gt;"",SUMPRODUCT(B$8:OFFSET($B$8,MIN($I$1,$A158)-1,0),OFFSET(E158,1-MIN($I$1,$A158),0):E158)/$J$2,"")</f>
        <v>34.02247747747748</v>
      </c>
      <c r="H158" s="9">
        <f ca="1">IF($E158&lt;&gt;"",SUMPRODUCT(B$8:OFFSET($B$8,MIN($I$2,$A158)-1,0),OFFSET(E158,1-MIN($I$2,$A158),0):E158)/$J$3,"")</f>
        <v>33.30146198830409</v>
      </c>
      <c r="I158" s="9">
        <f t="shared" si="24"/>
        <v>33.76143133969273</v>
      </c>
      <c r="J158" s="14">
        <f t="shared" si="25"/>
        <v>32.5804464991307</v>
      </c>
      <c r="K158" s="9">
        <f ca="1">IF($E158&lt;&gt;"",SUMPRODUCT(B$8:OFFSET($B$8,MIN($L$1,$A158)-1,0),OFFSET(J158,1-MIN($L$1,$A158),0):J158)/$M$2,"")</f>
        <v>33.206499770447145</v>
      </c>
      <c r="L158" s="34">
        <f t="shared" si="26"/>
        <v>33.23211554879944</v>
      </c>
      <c r="M158" s="14">
        <f t="shared" si="27"/>
        <v>32.9567737479524</v>
      </c>
      <c r="N158" s="9">
        <f t="shared" si="28"/>
        <v>33.49321214244595</v>
      </c>
      <c r="O158" s="35"/>
      <c r="P158" s="18">
        <f t="shared" si="29"/>
        <v>31.69</v>
      </c>
      <c r="Q158" s="105">
        <f t="shared" si="30"/>
        <v>0</v>
      </c>
      <c r="R158" s="18"/>
    </row>
    <row r="159" spans="1:18" ht="12.75">
      <c r="A159" s="19">
        <f t="shared" si="21"/>
        <v>152</v>
      </c>
      <c r="B159" s="18">
        <f t="shared" si="22"/>
      </c>
      <c r="C159" s="3">
        <f t="shared" si="23"/>
        <v>101</v>
      </c>
      <c r="D159" s="79">
        <f>Download!C159</f>
        <v>39471</v>
      </c>
      <c r="E159" s="80">
        <f>Download!I159</f>
        <v>33</v>
      </c>
      <c r="F159" s="14">
        <f ca="1">IF($E159&lt;&gt;"",AVERAGE(E159:OFFSET(E159,-MIN($I$1,COUNT(E$8:$E159)),0)),"")</f>
        <v>34.1545945945946</v>
      </c>
      <c r="G159" s="9">
        <f ca="1">IF($E159&lt;&gt;"",SUMPRODUCT(B$8:OFFSET($B$8,MIN($I$1,$A159)-1,0),OFFSET(E159,1-MIN($I$1,$A159),0):E159)/$J$2,"")</f>
        <v>33.958333333333336</v>
      </c>
      <c r="H159" s="9">
        <f ca="1">IF($E159&lt;&gt;"",SUMPRODUCT(B$8:OFFSET($B$8,MIN($I$2,$A159)-1,0),OFFSET(E159,1-MIN($I$2,$A159),0):E159)/$J$3,"")</f>
        <v>33.205672514619884</v>
      </c>
      <c r="I159" s="9">
        <f t="shared" si="24"/>
        <v>33.72027288889853</v>
      </c>
      <c r="J159" s="14">
        <f t="shared" si="25"/>
        <v>32.45301169590643</v>
      </c>
      <c r="K159" s="9">
        <f ca="1">IF($E159&lt;&gt;"",SUMPRODUCT(B$8:OFFSET($B$8,MIN($L$1,$A159)-1,0),OFFSET(J159,1-MIN($L$1,$A159),0):J159)/$M$2,"")</f>
        <v>32.908317528054376</v>
      </c>
      <c r="L159" s="34">
        <f t="shared" si="26"/>
        <v>33.225667894666124</v>
      </c>
      <c r="M159" s="14">
        <f t="shared" si="27"/>
        <v>32.88333944666313</v>
      </c>
      <c r="N159" s="9">
        <f t="shared" si="28"/>
        <v>33.44129507482006</v>
      </c>
      <c r="O159" s="35"/>
      <c r="P159" s="18">
        <f t="shared" si="29"/>
        <v>33</v>
      </c>
      <c r="Q159" s="105">
        <f t="shared" si="30"/>
        <v>0</v>
      </c>
      <c r="R159" s="18"/>
    </row>
    <row r="160" spans="1:18" ht="12.75">
      <c r="A160" s="19">
        <f t="shared" si="21"/>
        <v>153</v>
      </c>
      <c r="B160" s="18">
        <f t="shared" si="22"/>
      </c>
      <c r="C160" s="3">
        <f t="shared" si="23"/>
        <v>102</v>
      </c>
      <c r="D160" s="79">
        <f>Download!C160</f>
        <v>39472</v>
      </c>
      <c r="E160" s="80">
        <f>Download!I160</f>
        <v>32.69</v>
      </c>
      <c r="F160" s="14">
        <f ca="1">IF($E160&lt;&gt;"",AVERAGE(E160:OFFSET(E160,-MIN($I$1,COUNT(E$8:$E160)),0)),"")</f>
        <v>34.13675675675676</v>
      </c>
      <c r="G160" s="9">
        <f ca="1">IF($E160&lt;&gt;"",SUMPRODUCT(B$8:OFFSET($B$8,MIN($I$1,$A160)-1,0),OFFSET(E160,1-MIN($I$1,$A160),0):E160)/$J$2,"")</f>
        <v>33.877957957957946</v>
      </c>
      <c r="H160" s="9">
        <f ca="1">IF($E160&lt;&gt;"",SUMPRODUCT(B$8:OFFSET($B$8,MIN($I$2,$A160)-1,0),OFFSET(E160,1-MIN($I$2,$A160),0):E160)/$J$3,"")</f>
        <v>33.09304093567251</v>
      </c>
      <c r="I160" s="9">
        <f t="shared" si="24"/>
        <v>33.66458246247158</v>
      </c>
      <c r="J160" s="14">
        <f t="shared" si="25"/>
        <v>32.30812391338708</v>
      </c>
      <c r="K160" s="9">
        <f ca="1">IF($E160&lt;&gt;"",SUMPRODUCT(B$8:OFFSET($B$8,MIN($L$1,$A160)-1,0),OFFSET(J160,1-MIN($L$1,$A160),0):J160)/$M$2,"")</f>
        <v>32.65800243852876</v>
      </c>
      <c r="L160" s="34">
        <f t="shared" si="26"/>
        <v>33.2107882309254</v>
      </c>
      <c r="M160" s="14">
        <f t="shared" si="27"/>
        <v>32.75746922325807</v>
      </c>
      <c r="N160" s="9">
        <f t="shared" si="28"/>
        <v>33.36221138273374</v>
      </c>
      <c r="O160" s="35"/>
      <c r="P160" s="18">
        <f t="shared" si="29"/>
        <v>0</v>
      </c>
      <c r="Q160" s="105">
        <f t="shared" si="30"/>
        <v>0</v>
      </c>
      <c r="R160" s="18"/>
    </row>
    <row r="161" spans="1:18" ht="12.75">
      <c r="A161" s="19">
        <f t="shared" si="21"/>
        <v>154</v>
      </c>
      <c r="B161" s="18">
        <f t="shared" si="22"/>
      </c>
      <c r="C161" s="3">
        <f t="shared" si="23"/>
        <v>103</v>
      </c>
      <c r="D161" s="79">
        <f>Download!C161</f>
        <v>39475</v>
      </c>
      <c r="E161" s="80">
        <f>Download!I161</f>
        <v>32.47</v>
      </c>
      <c r="F161" s="14">
        <f ca="1">IF($E161&lt;&gt;"",AVERAGE(E161:OFFSET(E161,-MIN($I$1,COUNT(E$8:$E161)),0)),"")</f>
        <v>34.13135135135136</v>
      </c>
      <c r="G161" s="9">
        <f ca="1">IF($E161&lt;&gt;"",SUMPRODUCT(B$8:OFFSET($B$8,MIN($I$1,$A161)-1,0),OFFSET(E161,1-MIN($I$1,$A161),0):E161)/$J$2,"")</f>
        <v>33.78566066066066</v>
      </c>
      <c r="H161" s="9">
        <f ca="1">IF($E161&lt;&gt;"",SUMPRODUCT(B$8:OFFSET($B$8,MIN($I$2,$A161)-1,0),OFFSET(E161,1-MIN($I$2,$A161),0):E161)/$J$3,"")</f>
        <v>32.975730994152045</v>
      </c>
      <c r="I161" s="9">
        <f t="shared" si="24"/>
        <v>33.60001043747312</v>
      </c>
      <c r="J161" s="14">
        <f t="shared" si="25"/>
        <v>32.16580132764343</v>
      </c>
      <c r="K161" s="9">
        <f ca="1">IF($E161&lt;&gt;"",SUMPRODUCT(B$8:OFFSET($B$8,MIN($L$1,$A161)-1,0),OFFSET(J161,1-MIN($L$1,$A161),0):J161)/$M$2,"")</f>
        <v>32.44824994167099</v>
      </c>
      <c r="L161" s="34">
        <f t="shared" si="26"/>
        <v>33.190210780066366</v>
      </c>
      <c r="M161" s="14">
        <f t="shared" si="27"/>
        <v>32.60486231028645</v>
      </c>
      <c r="N161" s="9">
        <f t="shared" si="28"/>
        <v>33.26829439507756</v>
      </c>
      <c r="O161" s="35"/>
      <c r="P161" s="18">
        <f t="shared" si="29"/>
        <v>0</v>
      </c>
      <c r="Q161" s="105">
        <f t="shared" si="30"/>
        <v>0</v>
      </c>
      <c r="R161" s="18"/>
    </row>
    <row r="162" spans="1:18" ht="12.75">
      <c r="A162" s="19">
        <f t="shared" si="21"/>
        <v>155</v>
      </c>
      <c r="B162" s="18">
        <f t="shared" si="22"/>
      </c>
      <c r="C162" s="3">
        <f t="shared" si="23"/>
        <v>104</v>
      </c>
      <c r="D162" s="79">
        <f>Download!C162</f>
        <v>39476</v>
      </c>
      <c r="E162" s="80">
        <f>Download!I162</f>
        <v>32.35</v>
      </c>
      <c r="F162" s="14">
        <f ca="1">IF($E162&lt;&gt;"",AVERAGE(E162:OFFSET(E162,-MIN($I$1,COUNT(E$8:$E162)),0)),"")</f>
        <v>34.12675675675677</v>
      </c>
      <c r="G162" s="9">
        <f ca="1">IF($E162&lt;&gt;"",SUMPRODUCT(B$8:OFFSET($B$8,MIN($I$1,$A162)-1,0),OFFSET(E162,1-MIN($I$1,$A162),0):E162)/$J$2,"")</f>
        <v>33.68695195195195</v>
      </c>
      <c r="H162" s="9">
        <f ca="1">IF($E162&lt;&gt;"",SUMPRODUCT(B$8:OFFSET($B$8,MIN($I$2,$A162)-1,0),OFFSET(E162,1-MIN($I$2,$A162),0):E162)/$J$3,"")</f>
        <v>32.86251461988304</v>
      </c>
      <c r="I162" s="9">
        <f t="shared" si="24"/>
        <v>33.532442305717815</v>
      </c>
      <c r="J162" s="14">
        <f t="shared" si="25"/>
        <v>32.038077287814126</v>
      </c>
      <c r="K162" s="9">
        <f ca="1">IF($E162&lt;&gt;"",SUMPRODUCT(B$8:OFFSET($B$8,MIN($L$1,$A162)-1,0),OFFSET(J162,1-MIN($L$1,$A162),0):J162)/$M$2,"")</f>
        <v>32.27497836182046</v>
      </c>
      <c r="L162" s="34">
        <f t="shared" si="26"/>
        <v>33.16687159173119</v>
      </c>
      <c r="M162" s="14">
        <f t="shared" si="27"/>
        <v>32.45001087008836</v>
      </c>
      <c r="N162" s="9">
        <f t="shared" si="28"/>
        <v>33.171631827174664</v>
      </c>
      <c r="O162" s="35"/>
      <c r="P162" s="18">
        <f t="shared" si="29"/>
        <v>0</v>
      </c>
      <c r="Q162" s="105">
        <f t="shared" si="30"/>
        <v>0</v>
      </c>
      <c r="R162" s="18"/>
    </row>
    <row r="163" spans="1:18" ht="12.75">
      <c r="A163" s="19">
        <f t="shared" si="21"/>
        <v>156</v>
      </c>
      <c r="B163" s="18">
        <f t="shared" si="22"/>
      </c>
      <c r="C163" s="3">
        <f t="shared" si="23"/>
        <v>105</v>
      </c>
      <c r="D163" s="79">
        <f>Download!C163</f>
        <v>39477</v>
      </c>
      <c r="E163" s="80">
        <f>Download!I163</f>
        <v>31.96</v>
      </c>
      <c r="F163" s="14">
        <f ca="1">IF($E163&lt;&gt;"",AVERAGE(E163:OFFSET(E163,-MIN($I$1,COUNT(E$8:$E163)),0)),"")</f>
        <v>34.07459459459461</v>
      </c>
      <c r="G163" s="9">
        <f ca="1">IF($E163&lt;&gt;"",SUMPRODUCT(B$8:OFFSET($B$8,MIN($I$1,$A163)-1,0),OFFSET(E163,1-MIN($I$1,$A163),0):E163)/$J$2,"")</f>
        <v>33.56947447447448</v>
      </c>
      <c r="H163" s="9">
        <f ca="1">IF($E163&lt;&gt;"",SUMPRODUCT(B$8:OFFSET($B$8,MIN($I$2,$A163)-1,0),OFFSET(E163,1-MIN($I$2,$A163),0):E163)/$J$3,"")</f>
        <v>32.72345029239766</v>
      </c>
      <c r="I163" s="9">
        <f t="shared" si="24"/>
        <v>33.44744542432766</v>
      </c>
      <c r="J163" s="14">
        <f t="shared" si="25"/>
        <v>31.877426110320833</v>
      </c>
      <c r="K163" s="9">
        <f ca="1">IF($E163&lt;&gt;"",SUMPRODUCT(B$8:OFFSET($B$8,MIN($L$1,$A163)-1,0),OFFSET(J163,1-MIN($L$1,$A163),0):J163)/$M$2,"")</f>
        <v>32.12042809727019</v>
      </c>
      <c r="L163" s="34">
        <f t="shared" si="26"/>
        <v>33.13334738084976</v>
      </c>
      <c r="M163" s="14">
        <f t="shared" si="27"/>
        <v>32.237384055866144</v>
      </c>
      <c r="N163" s="9">
        <f t="shared" si="28"/>
        <v>33.04409163484049</v>
      </c>
      <c r="O163" s="35"/>
      <c r="P163" s="18">
        <f t="shared" si="29"/>
        <v>31.96</v>
      </c>
      <c r="Q163" s="105">
        <f t="shared" si="30"/>
        <v>0</v>
      </c>
      <c r="R163" s="18"/>
    </row>
    <row r="164" spans="1:18" ht="12.75">
      <c r="A164" s="19">
        <f t="shared" si="21"/>
        <v>157</v>
      </c>
      <c r="B164" s="18">
        <f t="shared" si="22"/>
      </c>
      <c r="C164" s="3">
        <f t="shared" si="23"/>
        <v>106</v>
      </c>
      <c r="D164" s="79">
        <f>Download!C164</f>
        <v>39478</v>
      </c>
      <c r="E164" s="80">
        <f>Download!I164</f>
        <v>32.35</v>
      </c>
      <c r="F164" s="14">
        <f ca="1">IF($E164&lt;&gt;"",AVERAGE(E164:OFFSET(E164,-MIN($I$1,COUNT(E$8:$E164)),0)),"")</f>
        <v>34.02216216216217</v>
      </c>
      <c r="G164" s="9">
        <f ca="1">IF($E164&lt;&gt;"",SUMPRODUCT(B$8:OFFSET($B$8,MIN($I$1,$A164)-1,0),OFFSET(E164,1-MIN($I$1,$A164),0):E164)/$J$2,"")</f>
        <v>33.476576576576576</v>
      </c>
      <c r="H164" s="9">
        <f ca="1">IF($E164&lt;&gt;"",SUMPRODUCT(B$8:OFFSET($B$8,MIN($I$2,$A164)-1,0),OFFSET(E164,1-MIN($I$2,$A164),0):E164)/$J$3,"")</f>
        <v>32.643801169590645</v>
      </c>
      <c r="I164" s="9">
        <f t="shared" si="24"/>
        <v>33.38812405003968</v>
      </c>
      <c r="J164" s="14">
        <f t="shared" si="25"/>
        <v>31.811025762604714</v>
      </c>
      <c r="K164" s="9">
        <f ca="1">IF($E164&lt;&gt;"",SUMPRODUCT(B$8:OFFSET($B$8,MIN($L$1,$A164)-1,0),OFFSET(J164,1-MIN($L$1,$A164),0):J164)/$M$2,"")</f>
        <v>31.998678942099993</v>
      </c>
      <c r="L164" s="34">
        <f t="shared" si="26"/>
        <v>33.11158773138171</v>
      </c>
      <c r="M164" s="14">
        <f t="shared" si="27"/>
        <v>32.13683997238722</v>
      </c>
      <c r="N164" s="9">
        <f t="shared" si="28"/>
        <v>32.97102935748886</v>
      </c>
      <c r="O164" s="35"/>
      <c r="P164" s="18">
        <f t="shared" si="29"/>
        <v>0</v>
      </c>
      <c r="Q164" s="105">
        <f t="shared" si="30"/>
        <v>0</v>
      </c>
      <c r="R164" s="18"/>
    </row>
    <row r="165" spans="1:18" ht="12.75">
      <c r="A165" s="19">
        <f t="shared" si="21"/>
        <v>158</v>
      </c>
      <c r="B165" s="18">
        <f t="shared" si="22"/>
      </c>
      <c r="C165" s="3">
        <f t="shared" si="23"/>
        <v>107</v>
      </c>
      <c r="D165" s="79">
        <f>Download!C165</f>
        <v>39479</v>
      </c>
      <c r="E165" s="80">
        <f>Download!I165</f>
        <v>30.22</v>
      </c>
      <c r="F165" s="14">
        <f ca="1">IF($E165&lt;&gt;"",AVERAGE(E165:OFFSET(E165,-MIN($I$1,COUNT(E$8:$E165)),0)),"")</f>
        <v>33.91270270270271</v>
      </c>
      <c r="G165" s="9">
        <f ca="1">IF($E165&lt;&gt;"",SUMPRODUCT(B$8:OFFSET($B$8,MIN($I$1,$A165)-1,0),OFFSET(E165,1-MIN($I$1,$A165),0):E165)/$J$2,"")</f>
        <v>33.27142642642643</v>
      </c>
      <c r="H165" s="9">
        <f ca="1">IF($E165&lt;&gt;"",SUMPRODUCT(B$8:OFFSET($B$8,MIN($I$2,$A165)-1,0),OFFSET(E165,1-MIN($I$2,$A165),0):E165)/$J$3,"")</f>
        <v>32.350292397660816</v>
      </c>
      <c r="I165" s="9">
        <f t="shared" si="24"/>
        <v>33.21687410138889</v>
      </c>
      <c r="J165" s="14">
        <f t="shared" si="25"/>
        <v>31.4291583688952</v>
      </c>
      <c r="K165" s="9">
        <f ca="1">IF($E165&lt;&gt;"",SUMPRODUCT(B$8:OFFSET($B$8,MIN($L$1,$A165)-1,0),OFFSET(J165,1-MIN($L$1,$A165),0):J165)/$M$2,"")</f>
        <v>31.804463899990207</v>
      </c>
      <c r="L165" s="34">
        <f t="shared" si="26"/>
        <v>33.031265849954444</v>
      </c>
      <c r="M165" s="14">
        <f t="shared" si="27"/>
        <v>31.6105937567976</v>
      </c>
      <c r="N165" s="9">
        <f t="shared" si="28"/>
        <v>32.68144731985846</v>
      </c>
      <c r="O165" s="35"/>
      <c r="P165" s="18">
        <f t="shared" si="29"/>
        <v>30.22</v>
      </c>
      <c r="Q165" s="105">
        <f t="shared" si="30"/>
        <v>0</v>
      </c>
      <c r="R165" s="18"/>
    </row>
    <row r="166" spans="1:18" ht="12.75">
      <c r="A166" s="19">
        <f t="shared" si="21"/>
        <v>159</v>
      </c>
      <c r="B166" s="18">
        <f t="shared" si="22"/>
      </c>
      <c r="C166" s="3">
        <f t="shared" si="23"/>
        <v>108</v>
      </c>
      <c r="D166" s="79">
        <f>Download!C166</f>
        <v>39482</v>
      </c>
      <c r="E166" s="80">
        <f>Download!I166</f>
        <v>29.96</v>
      </c>
      <c r="F166" s="14">
        <f ca="1">IF($E166&lt;&gt;"",AVERAGE(E166:OFFSET(E166,-MIN($I$1,COUNT(E$8:$E166)),0)),"")</f>
        <v>33.790000000000006</v>
      </c>
      <c r="G166" s="9">
        <f ca="1">IF($E166&lt;&gt;"",SUMPRODUCT(B$8:OFFSET($B$8,MIN($I$1,$A166)-1,0),OFFSET(E166,1-MIN($I$1,$A166),0):E166)/$J$2,"")</f>
        <v>33.05864864864866</v>
      </c>
      <c r="H166" s="9">
        <f ca="1">IF($E166&lt;&gt;"",SUMPRODUCT(B$8:OFFSET($B$8,MIN($I$2,$A166)-1,0),OFFSET(E166,1-MIN($I$2,$A166),0):E166)/$J$3,"")</f>
        <v>32.053567251461985</v>
      </c>
      <c r="I166" s="9">
        <f t="shared" si="24"/>
        <v>33.04082685266516</v>
      </c>
      <c r="J166" s="14">
        <f t="shared" si="25"/>
        <v>31.048485854275306</v>
      </c>
      <c r="K166" s="9">
        <f ca="1">IF($E166&lt;&gt;"",SUMPRODUCT(B$8:OFFSET($B$8,MIN($L$1,$A166)-1,0),OFFSET(J166,1-MIN($L$1,$A166),0):J166)/$M$2,"")</f>
        <v>31.550240202608613</v>
      </c>
      <c r="L166" s="34">
        <f t="shared" si="26"/>
        <v>32.945952909677935</v>
      </c>
      <c r="M166" s="14">
        <f t="shared" si="27"/>
        <v>31.103283837447634</v>
      </c>
      <c r="N166" s="9">
        <f t="shared" si="28"/>
        <v>32.394979180925986</v>
      </c>
      <c r="O166" s="35"/>
      <c r="P166" s="18">
        <f t="shared" si="29"/>
        <v>29.96</v>
      </c>
      <c r="Q166" s="105">
        <f t="shared" si="30"/>
        <v>0</v>
      </c>
      <c r="R166" s="18"/>
    </row>
    <row r="167" spans="1:18" ht="12.75">
      <c r="A167" s="19">
        <f t="shared" si="21"/>
        <v>160</v>
      </c>
      <c r="B167" s="18">
        <f t="shared" si="22"/>
      </c>
      <c r="C167" s="3">
        <f t="shared" si="23"/>
        <v>109</v>
      </c>
      <c r="D167" s="79">
        <f>Download!C167</f>
        <v>39483</v>
      </c>
      <c r="E167" s="80">
        <f>Download!I167</f>
        <v>28.85</v>
      </c>
      <c r="F167" s="14">
        <f ca="1">IF($E167&lt;&gt;"",AVERAGE(E167:OFFSET(E167,-MIN($I$1,COUNT(E$8:$E167)),0)),"")</f>
        <v>33.65513513513513</v>
      </c>
      <c r="G167" s="9">
        <f ca="1">IF($E167&lt;&gt;"",SUMPRODUCT(B$8:OFFSET($B$8,MIN($I$1,$A167)-1,0),OFFSET(E167,1-MIN($I$1,$A167),0):E167)/$J$2,"")</f>
        <v>32.79169669669669</v>
      </c>
      <c r="H167" s="9">
        <f ca="1">IF($E167&lt;&gt;"",SUMPRODUCT(B$8:OFFSET($B$8,MIN($I$2,$A167)-1,0),OFFSET(E167,1-MIN($I$2,$A167),0):E167)/$J$3,"")</f>
        <v>31.65894736842105</v>
      </c>
      <c r="I167" s="9">
        <f t="shared" si="24"/>
        <v>32.81429567144002</v>
      </c>
      <c r="J167" s="14">
        <f t="shared" si="25"/>
        <v>30.52619804014541</v>
      </c>
      <c r="K167" s="9">
        <f ca="1">IF($E167&lt;&gt;"",SUMPRODUCT(B$8:OFFSET($B$8,MIN($L$1,$A167)-1,0),OFFSET(J167,1-MIN($L$1,$A167),0):J167)/$M$2,"")</f>
        <v>31.206774180195225</v>
      </c>
      <c r="L167" s="34">
        <f t="shared" si="26"/>
        <v>32.832176439964655</v>
      </c>
      <c r="M167" s="14">
        <f t="shared" si="27"/>
        <v>30.43687909013181</v>
      </c>
      <c r="N167" s="9">
        <f t="shared" si="28"/>
        <v>32.021823477670615</v>
      </c>
      <c r="O167" s="35"/>
      <c r="P167" s="18">
        <f t="shared" si="29"/>
        <v>28.85</v>
      </c>
      <c r="Q167" s="105">
        <f t="shared" si="30"/>
        <v>0</v>
      </c>
      <c r="R167" s="18"/>
    </row>
    <row r="168" spans="1:18" ht="12.75">
      <c r="A168" s="19">
        <f t="shared" si="21"/>
        <v>161</v>
      </c>
      <c r="B168" s="18">
        <f t="shared" si="22"/>
      </c>
      <c r="C168" s="3">
        <f t="shared" si="23"/>
        <v>110</v>
      </c>
      <c r="D168" s="79">
        <f>Download!C168</f>
        <v>39484</v>
      </c>
      <c r="E168" s="80">
        <f>Download!I168</f>
        <v>28.31</v>
      </c>
      <c r="F168" s="14">
        <f ca="1">IF($E168&lt;&gt;"",AVERAGE(E168:OFFSET(E168,-MIN($I$1,COUNT(E$8:$E168)),0)),"")</f>
        <v>33.49567567567567</v>
      </c>
      <c r="G168" s="9">
        <f ca="1">IF($E168&lt;&gt;"",SUMPRODUCT(B$8:OFFSET($B$8,MIN($I$1,$A168)-1,0),OFFSET(E168,1-MIN($I$1,$A168),0):E168)/$J$2,"")</f>
        <v>32.5036036036036</v>
      </c>
      <c r="H168" s="9">
        <f ca="1">IF($E168&lt;&gt;"",SUMPRODUCT(B$8:OFFSET($B$8,MIN($I$2,$A168)-1,0),OFFSET(E168,1-MIN($I$2,$A168),0):E168)/$J$3,"")</f>
        <v>31.23865497076023</v>
      </c>
      <c r="I168" s="9">
        <f t="shared" si="24"/>
        <v>32.57082022974056</v>
      </c>
      <c r="J168" s="14">
        <f t="shared" si="25"/>
        <v>29.97370633791686</v>
      </c>
      <c r="K168" s="9">
        <f ca="1">IF($E168&lt;&gt;"",SUMPRODUCT(B$8:OFFSET($B$8,MIN($L$1,$A168)-1,0),OFFSET(J168,1-MIN($L$1,$A168),0):J168)/$M$2,"")</f>
        <v>30.783529732740256</v>
      </c>
      <c r="L168" s="34">
        <f t="shared" si="26"/>
        <v>32.70656042774341</v>
      </c>
      <c r="M168" s="14">
        <f t="shared" si="27"/>
        <v>29.751675191108433</v>
      </c>
      <c r="N168" s="9">
        <f t="shared" si="28"/>
        <v>31.631105216863183</v>
      </c>
      <c r="O168" s="35"/>
      <c r="P168" s="18">
        <f t="shared" si="29"/>
        <v>28.31</v>
      </c>
      <c r="Q168" s="105">
        <f t="shared" si="30"/>
        <v>0</v>
      </c>
      <c r="R168" s="18"/>
    </row>
    <row r="169" spans="1:18" ht="12.75">
      <c r="A169" s="19">
        <f t="shared" si="21"/>
        <v>162</v>
      </c>
      <c r="B169" s="18">
        <f t="shared" si="22"/>
      </c>
      <c r="C169" s="3">
        <f t="shared" si="23"/>
        <v>111</v>
      </c>
      <c r="D169" s="79">
        <f>Download!C169</f>
        <v>39485</v>
      </c>
      <c r="E169" s="80">
        <f>Download!I169</f>
        <v>27.91</v>
      </c>
      <c r="F169" s="14">
        <f ca="1">IF($E169&lt;&gt;"",AVERAGE(E169:OFFSET(E169,-MIN($I$1,COUNT(E$8:$E169)),0)),"")</f>
        <v>33.3054054054054</v>
      </c>
      <c r="G169" s="9">
        <f ca="1">IF($E169&lt;&gt;"",SUMPRODUCT(B$8:OFFSET($B$8,MIN($I$1,$A169)-1,0),OFFSET(E169,1-MIN($I$1,$A169),0):E169)/$J$2,"")</f>
        <v>32.20385885885885</v>
      </c>
      <c r="H169" s="9">
        <f ca="1">IF($E169&lt;&gt;"",SUMPRODUCT(B$8:OFFSET($B$8,MIN($I$2,$A169)-1,0),OFFSET(E169,1-MIN($I$2,$A169),0):E169)/$J$3,"")</f>
        <v>30.80994152046784</v>
      </c>
      <c r="I169" s="9">
        <f t="shared" si="24"/>
        <v>32.318884001105936</v>
      </c>
      <c r="J169" s="14">
        <f t="shared" si="25"/>
        <v>29.416024182076832</v>
      </c>
      <c r="K169" s="9">
        <f ca="1">IF($E169&lt;&gt;"",SUMPRODUCT(B$8:OFFSET($B$8,MIN($L$1,$A169)-1,0),OFFSET(J169,1-MIN($L$1,$A169),0):J169)/$M$2,"")</f>
        <v>30.299250905040385</v>
      </c>
      <c r="L169" s="34">
        <f t="shared" si="26"/>
        <v>32.57332263808387</v>
      </c>
      <c r="M169" s="14">
        <f t="shared" si="27"/>
        <v>29.080461790420884</v>
      </c>
      <c r="N169" s="9">
        <f t="shared" si="28"/>
        <v>31.239409930877585</v>
      </c>
      <c r="O169" s="35"/>
      <c r="P169" s="18">
        <f t="shared" si="29"/>
        <v>27.91</v>
      </c>
      <c r="Q169" s="105">
        <f t="shared" si="30"/>
        <v>0</v>
      </c>
      <c r="R169" s="18"/>
    </row>
    <row r="170" spans="1:18" ht="12.75">
      <c r="A170" s="19">
        <f t="shared" si="21"/>
        <v>163</v>
      </c>
      <c r="B170" s="18">
        <f t="shared" si="22"/>
      </c>
      <c r="C170" s="3">
        <f t="shared" si="23"/>
        <v>112</v>
      </c>
      <c r="D170" s="79">
        <f>Download!C170</f>
        <v>39486</v>
      </c>
      <c r="E170" s="80">
        <f>Download!I170</f>
        <v>28.35</v>
      </c>
      <c r="F170" s="14">
        <f ca="1">IF($E170&lt;&gt;"",AVERAGE(E170:OFFSET(E170,-MIN($I$1,COUNT(E$8:$E170)),0)),"")</f>
        <v>33.1245945945946</v>
      </c>
      <c r="G170" s="9">
        <f ca="1">IF($E170&lt;&gt;"",SUMPRODUCT(B$8:OFFSET($B$8,MIN($I$1,$A170)-1,0),OFFSET(E170,1-MIN($I$1,$A170),0):E170)/$J$2,"")</f>
        <v>31.9386036036036</v>
      </c>
      <c r="H170" s="9">
        <f ca="1">IF($E170&lt;&gt;"",SUMPRODUCT(B$8:OFFSET($B$8,MIN($I$2,$A170)-1,0),OFFSET(E170,1-MIN($I$2,$A170),0):E170)/$J$3,"")</f>
        <v>30.461111111111112</v>
      </c>
      <c r="I170" s="9">
        <f t="shared" si="24"/>
        <v>32.10434973077589</v>
      </c>
      <c r="J170" s="14">
        <f t="shared" si="25"/>
        <v>28.983618618618625</v>
      </c>
      <c r="K170" s="9">
        <f ca="1">IF($E170&lt;&gt;"",SUMPRODUCT(B$8:OFFSET($B$8,MIN($L$1,$A170)-1,0),OFFSET(J170,1-MIN($L$1,$A170),0):J170)/$M$2,"")</f>
        <v>29.808637246268827</v>
      </c>
      <c r="L170" s="34">
        <f t="shared" si="26"/>
        <v>32.456008120359314</v>
      </c>
      <c r="M170" s="14">
        <f t="shared" si="27"/>
        <v>28.597085089751218</v>
      </c>
      <c r="N170" s="9">
        <f t="shared" si="28"/>
        <v>30.935261517100997</v>
      </c>
      <c r="O170" s="35"/>
      <c r="P170" s="18">
        <f t="shared" si="29"/>
        <v>28.35</v>
      </c>
      <c r="Q170" s="105">
        <f t="shared" si="30"/>
        <v>0</v>
      </c>
      <c r="R170" s="18"/>
    </row>
    <row r="171" spans="1:18" ht="12.75">
      <c r="A171" s="19">
        <f t="shared" si="21"/>
        <v>164</v>
      </c>
      <c r="B171" s="18">
        <f t="shared" si="22"/>
      </c>
      <c r="C171" s="3">
        <f t="shared" si="23"/>
        <v>113</v>
      </c>
      <c r="D171" s="79">
        <f>Download!C171</f>
        <v>39489</v>
      </c>
      <c r="E171" s="80">
        <f>Download!I171</f>
        <v>28</v>
      </c>
      <c r="F171" s="14">
        <f ca="1">IF($E171&lt;&gt;"",AVERAGE(E171:OFFSET(E171,-MIN($I$1,COUNT(E$8:$E171)),0)),"")</f>
        <v>32.95891891891892</v>
      </c>
      <c r="G171" s="9">
        <f ca="1">IF($E171&lt;&gt;"",SUMPRODUCT(B$8:OFFSET($B$8,MIN($I$1,$A171)-1,0),OFFSET(E171,1-MIN($I$1,$A171),0):E171)/$J$2,"")</f>
        <v>31.663108108108105</v>
      </c>
      <c r="H171" s="9">
        <f ca="1">IF($E171&lt;&gt;"",SUMPRODUCT(B$8:OFFSET($B$8,MIN($I$2,$A171)-1,0),OFFSET(E171,1-MIN($I$2,$A171),0):E171)/$J$3,"")</f>
        <v>30.109239766081874</v>
      </c>
      <c r="I171" s="9">
        <f t="shared" si="24"/>
        <v>31.882492988571784</v>
      </c>
      <c r="J171" s="14">
        <f t="shared" si="25"/>
        <v>28.555371424055643</v>
      </c>
      <c r="K171" s="9">
        <f ca="1">IF($E171&lt;&gt;"",SUMPRODUCT(B$8:OFFSET($B$8,MIN($L$1,$A171)-1,0),OFFSET(J171,1-MIN($L$1,$A171),0):J171)/$M$2,"")</f>
        <v>29.330305681621482</v>
      </c>
      <c r="L171" s="34">
        <f t="shared" si="26"/>
        <v>32.332230117015996</v>
      </c>
      <c r="M171" s="14">
        <f t="shared" si="27"/>
        <v>28.113873884548582</v>
      </c>
      <c r="N171" s="9">
        <f t="shared" si="28"/>
        <v>30.62628662056405</v>
      </c>
      <c r="O171" s="35"/>
      <c r="P171" s="18">
        <f t="shared" si="29"/>
        <v>28</v>
      </c>
      <c r="Q171" s="105">
        <f t="shared" si="30"/>
        <v>0</v>
      </c>
      <c r="R171" s="18"/>
    </row>
    <row r="172" spans="1:18" ht="12.75">
      <c r="A172" s="19">
        <f t="shared" si="21"/>
        <v>165</v>
      </c>
      <c r="B172" s="18">
        <f t="shared" si="22"/>
      </c>
      <c r="C172" s="3">
        <f t="shared" si="23"/>
        <v>114</v>
      </c>
      <c r="D172" s="79">
        <f>Download!C172</f>
        <v>39490</v>
      </c>
      <c r="E172" s="80">
        <f>Download!I172</f>
        <v>28.13</v>
      </c>
      <c r="F172" s="14">
        <f ca="1">IF($E172&lt;&gt;"",AVERAGE(E172:OFFSET(E172,-MIN($I$1,COUNT(E$8:$E172)),0)),"")</f>
        <v>32.78729729729731</v>
      </c>
      <c r="G172" s="9">
        <f ca="1">IF($E172&lt;&gt;"",SUMPRODUCT(B$8:OFFSET($B$8,MIN($I$1,$A172)-1,0),OFFSET(E172,1-MIN($I$1,$A172),0):E172)/$J$2,"")</f>
        <v>31.404369369369366</v>
      </c>
      <c r="H172" s="9">
        <f ca="1">IF($E172&lt;&gt;"",SUMPRODUCT(B$8:OFFSET($B$8,MIN($I$2,$A172)-1,0),OFFSET(E172,1-MIN($I$2,$A172),0):E172)/$J$3,"")</f>
        <v>29.804619883040942</v>
      </c>
      <c r="I172" s="9">
        <f t="shared" si="24"/>
        <v>31.679655529730066</v>
      </c>
      <c r="J172" s="14">
        <f t="shared" si="25"/>
        <v>28.20487039671252</v>
      </c>
      <c r="K172" s="9">
        <f ca="1">IF($E172&lt;&gt;"",SUMPRODUCT(B$8:OFFSET($B$8,MIN($L$1,$A172)-1,0),OFFSET(J172,1-MIN($L$1,$A172),0):J172)/$M$2,"")</f>
        <v>28.888677963677974</v>
      </c>
      <c r="L172" s="34">
        <f t="shared" si="26"/>
        <v>32.21550150265445</v>
      </c>
      <c r="M172" s="14">
        <f t="shared" si="27"/>
        <v>27.731247764159157</v>
      </c>
      <c r="N172" s="9">
        <f t="shared" si="28"/>
        <v>30.363519607873098</v>
      </c>
      <c r="O172" s="35"/>
      <c r="P172" s="18">
        <f t="shared" si="29"/>
        <v>28.13</v>
      </c>
      <c r="Q172" s="105">
        <f t="shared" si="30"/>
        <v>0</v>
      </c>
      <c r="R172" s="18"/>
    </row>
    <row r="173" spans="1:18" ht="12.75">
      <c r="A173" s="19">
        <f t="shared" si="21"/>
        <v>166</v>
      </c>
      <c r="B173" s="18">
        <f t="shared" si="22"/>
      </c>
      <c r="C173" s="3">
        <f t="shared" si="23"/>
        <v>115</v>
      </c>
      <c r="D173" s="79">
        <f>Download!C173</f>
        <v>39491</v>
      </c>
      <c r="E173" s="80">
        <f>Download!I173</f>
        <v>28.74</v>
      </c>
      <c r="F173" s="14">
        <f ca="1">IF($E173&lt;&gt;"",AVERAGE(E173:OFFSET(E173,-MIN($I$1,COUNT(E$8:$E173)),0)),"")</f>
        <v>32.63081081081082</v>
      </c>
      <c r="G173" s="9">
        <f ca="1">IF($E173&lt;&gt;"",SUMPRODUCT(B$8:OFFSET($B$8,MIN($I$1,$A173)-1,0),OFFSET(E173,1-MIN($I$1,$A173),0):E173)/$J$2,"")</f>
        <v>31.18821321321321</v>
      </c>
      <c r="H173" s="9">
        <f ca="1">IF($E173&lt;&gt;"",SUMPRODUCT(B$8:OFFSET($B$8,MIN($I$2,$A173)-1,0),OFFSET(E173,1-MIN($I$2,$A173),0):E173)/$J$3,"")</f>
        <v>29.592573099415205</v>
      </c>
      <c r="I173" s="9">
        <f t="shared" si="24"/>
        <v>31.52075523082574</v>
      </c>
      <c r="J173" s="14">
        <f t="shared" si="25"/>
        <v>27.9969329856172</v>
      </c>
      <c r="K173" s="9">
        <f ca="1">IF($E173&lt;&gt;"",SUMPRODUCT(B$8:OFFSET($B$8,MIN($L$1,$A173)-1,0),OFFSET(J173,1-MIN($L$1,$A173),0):J173)/$M$2,"")</f>
        <v>28.523049816734037</v>
      </c>
      <c r="L173" s="34">
        <f t="shared" si="26"/>
        <v>32.11895979424738</v>
      </c>
      <c r="M173" s="14">
        <f t="shared" si="27"/>
        <v>27.53635795948157</v>
      </c>
      <c r="N173" s="9">
        <f t="shared" si="28"/>
        <v>30.19262280704435</v>
      </c>
      <c r="O173" s="35"/>
      <c r="P173" s="18">
        <f t="shared" si="29"/>
        <v>28.74</v>
      </c>
      <c r="Q173" s="105">
        <f t="shared" si="30"/>
        <v>0</v>
      </c>
      <c r="R173" s="18"/>
    </row>
    <row r="174" spans="1:18" ht="12.75">
      <c r="A174" s="19">
        <f t="shared" si="21"/>
        <v>167</v>
      </c>
      <c r="B174" s="18">
        <f t="shared" si="22"/>
      </c>
      <c r="C174" s="3">
        <f t="shared" si="23"/>
        <v>116</v>
      </c>
      <c r="D174" s="79">
        <f>Download!C174</f>
        <v>39492</v>
      </c>
      <c r="E174" s="80">
        <f>Download!I174</f>
        <v>28.29</v>
      </c>
      <c r="F174" s="14">
        <f ca="1">IF($E174&lt;&gt;"",AVERAGE(E174:OFFSET(E174,-MIN($I$1,COUNT(E$8:$E174)),0)),"")</f>
        <v>32.44270270270272</v>
      </c>
      <c r="G174" s="9">
        <f ca="1">IF($E174&lt;&gt;"",SUMPRODUCT(B$8:OFFSET($B$8,MIN($I$1,$A174)-1,0),OFFSET(E174,1-MIN($I$1,$A174),0):E174)/$J$2,"")</f>
        <v>30.957507507507504</v>
      </c>
      <c r="H174" s="9">
        <f ca="1">IF($E174&lt;&gt;"",SUMPRODUCT(B$8:OFFSET($B$8,MIN($I$2,$A174)-1,0),OFFSET(E174,1-MIN($I$2,$A174),0):E174)/$J$3,"")</f>
        <v>29.357251461988305</v>
      </c>
      <c r="I174" s="9">
        <f t="shared" si="24"/>
        <v>31.346119812943265</v>
      </c>
      <c r="J174" s="14">
        <f t="shared" si="25"/>
        <v>27.756995416469106</v>
      </c>
      <c r="K174" s="9">
        <f ca="1">IF($E174&lt;&gt;"",SUMPRODUCT(B$8:OFFSET($B$8,MIN($L$1,$A174)-1,0),OFFSET(J174,1-MIN($L$1,$A174),0):J174)/$M$2,"")</f>
        <v>28.2093092716777</v>
      </c>
      <c r="L174" s="34">
        <f t="shared" si="26"/>
        <v>32.01259979996273</v>
      </c>
      <c r="M174" s="14">
        <f t="shared" si="27"/>
        <v>27.284800540390407</v>
      </c>
      <c r="N174" s="9">
        <f t="shared" si="28"/>
        <v>29.992346722092314</v>
      </c>
      <c r="O174" s="35"/>
      <c r="P174" s="18">
        <f t="shared" si="29"/>
        <v>28.29</v>
      </c>
      <c r="Q174" s="105">
        <f t="shared" si="30"/>
        <v>0</v>
      </c>
      <c r="R174" s="18"/>
    </row>
    <row r="175" spans="1:18" ht="12.75">
      <c r="A175" s="19">
        <f t="shared" si="21"/>
        <v>168</v>
      </c>
      <c r="B175" s="18">
        <f t="shared" si="22"/>
      </c>
      <c r="C175" s="3">
        <f t="shared" si="23"/>
        <v>117</v>
      </c>
      <c r="D175" s="79">
        <f>Download!C175</f>
        <v>39493</v>
      </c>
      <c r="E175" s="80">
        <f>Download!I175</f>
        <v>28.21</v>
      </c>
      <c r="F175" s="14">
        <f ca="1">IF($E175&lt;&gt;"",AVERAGE(E175:OFFSET(E175,-MIN($I$1,COUNT(E$8:$E175)),0)),"")</f>
        <v>32.237837837837844</v>
      </c>
      <c r="G175" s="9">
        <f ca="1">IF($E175&lt;&gt;"",SUMPRODUCT(B$8:OFFSET($B$8,MIN($I$1,$A175)-1,0),OFFSET(E175,1-MIN($I$1,$A175),0):E175)/$J$2,"")</f>
        <v>30.73373873873874</v>
      </c>
      <c r="H175" s="9">
        <f ca="1">IF($E175&lt;&gt;"",SUMPRODUCT(B$8:OFFSET($B$8,MIN($I$2,$A175)-1,0),OFFSET(E175,1-MIN($I$2,$A175),0):E175)/$J$3,"")</f>
        <v>29.13964912280702</v>
      </c>
      <c r="I175" s="9">
        <f t="shared" si="24"/>
        <v>31.17659982305444</v>
      </c>
      <c r="J175" s="14">
        <f t="shared" si="25"/>
        <v>27.545559506875296</v>
      </c>
      <c r="K175" s="9">
        <f ca="1">IF($E175&lt;&gt;"",SUMPRODUCT(B$8:OFFSET($B$8,MIN($L$1,$A175)-1,0),OFFSET(J175,1-MIN($L$1,$A175),0):J175)/$M$2,"")</f>
        <v>27.940716129663503</v>
      </c>
      <c r="L175" s="34">
        <f t="shared" si="26"/>
        <v>31.906972027741542</v>
      </c>
      <c r="M175" s="14">
        <f t="shared" si="27"/>
        <v>27.06099418687576</v>
      </c>
      <c r="N175" s="9">
        <f t="shared" si="28"/>
        <v>29.804731277661546</v>
      </c>
      <c r="O175" s="35"/>
      <c r="P175" s="18">
        <f t="shared" si="29"/>
        <v>28.21</v>
      </c>
      <c r="Q175" s="105">
        <f t="shared" si="30"/>
        <v>0</v>
      </c>
      <c r="R175" s="18"/>
    </row>
    <row r="176" spans="1:18" ht="12.75">
      <c r="A176" s="19">
        <f t="shared" si="21"/>
        <v>169</v>
      </c>
      <c r="B176" s="18">
        <f t="shared" si="22"/>
      </c>
      <c r="C176" s="3">
        <f t="shared" si="23"/>
        <v>118</v>
      </c>
      <c r="D176" s="79">
        <f>Download!C176</f>
        <v>39497</v>
      </c>
      <c r="E176" s="80">
        <f>Download!I176</f>
        <v>28.07</v>
      </c>
      <c r="F176" s="14">
        <f ca="1">IF($E176&lt;&gt;"",AVERAGE(E176:OFFSET(E176,-MIN($I$1,COUNT(E$8:$E176)),0)),"")</f>
        <v>32.01540540540541</v>
      </c>
      <c r="G176" s="9">
        <f ca="1">IF($E176&lt;&gt;"",SUMPRODUCT(B$8:OFFSET($B$8,MIN($I$1,$A176)-1,0),OFFSET(E176,1-MIN($I$1,$A176),0):E176)/$J$2,"")</f>
        <v>30.514549549549546</v>
      </c>
      <c r="H176" s="9">
        <f ca="1">IF($E176&lt;&gt;"",SUMPRODUCT(B$8:OFFSET($B$8,MIN($I$2,$A176)-1,0),OFFSET(E176,1-MIN($I$2,$A176),0):E176)/$J$3,"")</f>
        <v>28.92783625730994</v>
      </c>
      <c r="I176" s="9">
        <f t="shared" si="24"/>
        <v>31.00867550829474</v>
      </c>
      <c r="J176" s="14">
        <f t="shared" si="25"/>
        <v>27.341122965070337</v>
      </c>
      <c r="K176" s="9">
        <f ca="1">IF($E176&lt;&gt;"",SUMPRODUCT(B$8:OFFSET($B$8,MIN($L$1,$A176)-1,0),OFFSET(J176,1-MIN($L$1,$A176),0):J176)/$M$2,"")</f>
        <v>27.702782293571772</v>
      </c>
      <c r="L176" s="34">
        <f t="shared" si="26"/>
        <v>31.800389471415386</v>
      </c>
      <c r="M176" s="14">
        <f t="shared" si="27"/>
        <v>26.849032939238874</v>
      </c>
      <c r="N176" s="9">
        <f t="shared" si="28"/>
        <v>29.62212798527612</v>
      </c>
      <c r="O176" s="35"/>
      <c r="P176" s="18">
        <f t="shared" si="29"/>
        <v>28.07</v>
      </c>
      <c r="Q176" s="105">
        <f t="shared" si="30"/>
        <v>0</v>
      </c>
      <c r="R176" s="18"/>
    </row>
    <row r="177" spans="1:18" ht="12.75">
      <c r="A177" s="19">
        <f t="shared" si="21"/>
        <v>170</v>
      </c>
      <c r="B177" s="18">
        <f t="shared" si="22"/>
      </c>
      <c r="C177" s="3">
        <f t="shared" si="23"/>
        <v>119</v>
      </c>
      <c r="D177" s="79">
        <f>Download!C177</f>
        <v>39498</v>
      </c>
      <c r="E177" s="80">
        <f>Download!I177</f>
        <v>28.12</v>
      </c>
      <c r="F177" s="14">
        <f ca="1">IF($E177&lt;&gt;"",AVERAGE(E177:OFFSET(E177,-MIN($I$1,COUNT(E$8:$E177)),0)),"")</f>
        <v>31.793513513513517</v>
      </c>
      <c r="G177" s="9">
        <f ca="1">IF($E177&lt;&gt;"",SUMPRODUCT(B$8:OFFSET($B$8,MIN($I$1,$A177)-1,0),OFFSET(E177,1-MIN($I$1,$A177),0):E177)/$J$2,"")</f>
        <v>30.310465465465466</v>
      </c>
      <c r="H177" s="9">
        <f ca="1">IF($E177&lt;&gt;"",SUMPRODUCT(B$8:OFFSET($B$8,MIN($I$2,$A177)-1,0),OFFSET(E177,1-MIN($I$2,$A177),0):E177)/$J$3,"")</f>
        <v>28.74245614035088</v>
      </c>
      <c r="I177" s="9">
        <f t="shared" si="24"/>
        <v>30.852530886224752</v>
      </c>
      <c r="J177" s="14">
        <f t="shared" si="25"/>
        <v>27.17444681523629</v>
      </c>
      <c r="K177" s="9">
        <f ca="1">IF($E177&lt;&gt;"",SUMPRODUCT(B$8:OFFSET($B$8,MIN($L$1,$A177)-1,0),OFFSET(J177,1-MIN($L$1,$A177),0):J177)/$M$2,"")</f>
        <v>27.495440779124994</v>
      </c>
      <c r="L177" s="34">
        <f t="shared" si="26"/>
        <v>31.69815643054273</v>
      </c>
      <c r="M177" s="14">
        <f t="shared" si="27"/>
        <v>26.68696597750219</v>
      </c>
      <c r="N177" s="9">
        <f t="shared" si="28"/>
        <v>29.464009249983896</v>
      </c>
      <c r="O177" s="35"/>
      <c r="P177" s="18">
        <f t="shared" si="29"/>
        <v>28.12</v>
      </c>
      <c r="Q177" s="105">
        <f t="shared" si="30"/>
        <v>0</v>
      </c>
      <c r="R177" s="18"/>
    </row>
    <row r="178" spans="1:18" ht="12.75">
      <c r="A178" s="19">
        <f t="shared" si="21"/>
        <v>171</v>
      </c>
      <c r="B178" s="18">
        <f t="shared" si="22"/>
      </c>
      <c r="C178" s="3">
        <f t="shared" si="23"/>
        <v>120</v>
      </c>
      <c r="D178" s="79">
        <f>Download!C178</f>
        <v>39499</v>
      </c>
      <c r="E178" s="80">
        <f>Download!I178</f>
        <v>28</v>
      </c>
      <c r="F178" s="14">
        <f ca="1">IF($E178&lt;&gt;"",AVERAGE(E178:OFFSET(E178,-MIN($I$1,COUNT(E$8:$E178)),0)),"")</f>
        <v>31.585405405405407</v>
      </c>
      <c r="G178" s="9">
        <f ca="1">IF($E178&lt;&gt;"",SUMPRODUCT(B$8:OFFSET($B$8,MIN($I$1,$A178)-1,0),OFFSET(E178,1-MIN($I$1,$A178),0):E178)/$J$2,"")</f>
        <v>30.11127627627628</v>
      </c>
      <c r="H178" s="9">
        <f ca="1">IF($E178&lt;&gt;"",SUMPRODUCT(B$8:OFFSET($B$8,MIN($I$2,$A178)-1,0),OFFSET(E178,1-MIN($I$2,$A178),0):E178)/$J$3,"")</f>
        <v>28.572982456140355</v>
      </c>
      <c r="I178" s="9">
        <f t="shared" si="24"/>
        <v>30.6983400275099</v>
      </c>
      <c r="J178" s="14">
        <f t="shared" si="25"/>
        <v>27.034688636004432</v>
      </c>
      <c r="K178" s="9">
        <f ca="1">IF($E178&lt;&gt;"",SUMPRODUCT(B$8:OFFSET($B$8,MIN($L$1,$A178)-1,0),OFFSET(J178,1-MIN($L$1,$A178),0):J178)/$M$2,"")</f>
        <v>27.313926671031936</v>
      </c>
      <c r="L178" s="34">
        <f t="shared" si="26"/>
        <v>31.595429863027658</v>
      </c>
      <c r="M178" s="14">
        <f t="shared" si="27"/>
        <v>26.53302898441065</v>
      </c>
      <c r="N178" s="9">
        <f t="shared" si="28"/>
        <v>29.309903013143483</v>
      </c>
      <c r="O178" s="35"/>
      <c r="P178" s="18">
        <f t="shared" si="29"/>
        <v>28</v>
      </c>
      <c r="Q178" s="105">
        <f t="shared" si="30"/>
        <v>0</v>
      </c>
      <c r="R178" s="18"/>
    </row>
    <row r="179" spans="1:18" ht="12.75">
      <c r="A179" s="19">
        <f t="shared" si="21"/>
        <v>172</v>
      </c>
      <c r="B179" s="18">
        <f t="shared" si="22"/>
      </c>
      <c r="C179" s="3">
        <f t="shared" si="23"/>
        <v>121</v>
      </c>
      <c r="D179" s="79">
        <f>Download!C179</f>
        <v>39500</v>
      </c>
      <c r="E179" s="80">
        <f>Download!I179</f>
        <v>27.58</v>
      </c>
      <c r="F179" s="14">
        <f ca="1">IF($E179&lt;&gt;"",AVERAGE(E179:OFFSET(E179,-MIN($I$1,COUNT(E$8:$E179)),0)),"")</f>
        <v>31.36189189189189</v>
      </c>
      <c r="G179" s="9">
        <f ca="1">IF($E179&lt;&gt;"",SUMPRODUCT(B$8:OFFSET($B$8,MIN($I$1,$A179)-1,0),OFFSET(E179,1-MIN($I$1,$A179),0):E179)/$J$2,"")</f>
        <v>29.90117117117118</v>
      </c>
      <c r="H179" s="9">
        <f ca="1">IF($E179&lt;&gt;"",SUMPRODUCT(B$8:OFFSET($B$8,MIN($I$2,$A179)-1,0),OFFSET(E179,1-MIN($I$2,$A179),0):E179)/$J$3,"")</f>
        <v>28.38672514619883</v>
      </c>
      <c r="I179" s="9">
        <f t="shared" si="24"/>
        <v>30.529781107103958</v>
      </c>
      <c r="J179" s="14">
        <f t="shared" si="25"/>
        <v>26.872279121226484</v>
      </c>
      <c r="K179" s="9">
        <f ca="1">IF($E179&lt;&gt;"",SUMPRODUCT(B$8:OFFSET($B$8,MIN($L$1,$A179)-1,0),OFFSET(J179,1-MIN($L$1,$A179),0):J179)/$M$2,"")</f>
        <v>27.141732785417</v>
      </c>
      <c r="L179" s="34">
        <f t="shared" si="26"/>
        <v>31.483890144610218</v>
      </c>
      <c r="M179" s="14">
        <f t="shared" si="27"/>
        <v>26.323861663177226</v>
      </c>
      <c r="N179" s="9">
        <f t="shared" si="28"/>
        <v>29.12780795912838</v>
      </c>
      <c r="O179" s="35"/>
      <c r="P179" s="18">
        <f t="shared" si="29"/>
        <v>27.58</v>
      </c>
      <c r="Q179" s="105">
        <f t="shared" si="30"/>
        <v>0</v>
      </c>
      <c r="R179" s="18"/>
    </row>
    <row r="180" spans="1:18" ht="12.75">
      <c r="A180" s="19">
        <f t="shared" si="21"/>
        <v>173</v>
      </c>
      <c r="B180" s="18">
        <f t="shared" si="22"/>
      </c>
      <c r="C180" s="3">
        <f t="shared" si="23"/>
        <v>122</v>
      </c>
      <c r="D180" s="79">
        <f>Download!C180</f>
        <v>39503</v>
      </c>
      <c r="E180" s="80">
        <f>Download!I180</f>
        <v>27.74</v>
      </c>
      <c r="F180" s="14">
        <f ca="1">IF($E180&lt;&gt;"",AVERAGE(E180:OFFSET(E180,-MIN($I$1,COUNT(E$8:$E180)),0)),"")</f>
        <v>31.156756756756756</v>
      </c>
      <c r="G180" s="9">
        <f ca="1">IF($E180&lt;&gt;"",SUMPRODUCT(B$8:OFFSET($B$8,MIN($I$1,$A180)-1,0),OFFSET(E180,1-MIN($I$1,$A180),0):E180)/$J$2,"")</f>
        <v>29.71135135135135</v>
      </c>
      <c r="H180" s="9">
        <f ca="1">IF($E180&lt;&gt;"",SUMPRODUCT(B$8:OFFSET($B$8,MIN($I$2,$A180)-1,0),OFFSET(E180,1-MIN($I$2,$A180),0):E180)/$J$3,"")</f>
        <v>28.24590643274854</v>
      </c>
      <c r="I180" s="9">
        <f t="shared" si="24"/>
        <v>30.37898212834158</v>
      </c>
      <c r="J180" s="14">
        <f t="shared" si="25"/>
        <v>26.78046151414573</v>
      </c>
      <c r="K180" s="9">
        <f ca="1">IF($E180&lt;&gt;"",SUMPRODUCT(B$8:OFFSET($B$8,MIN($L$1,$A180)-1,0),OFFSET(J180,1-MIN($L$1,$A180),0):J180)/$M$2,"")</f>
        <v>26.99686024370235</v>
      </c>
      <c r="L180" s="34">
        <f t="shared" si="26"/>
        <v>31.37989319614882</v>
      </c>
      <c r="M180" s="14">
        <f t="shared" si="27"/>
        <v>26.18720447571406</v>
      </c>
      <c r="N180" s="9">
        <f t="shared" si="28"/>
        <v>28.981722910799075</v>
      </c>
      <c r="O180" s="35"/>
      <c r="P180" s="18">
        <f t="shared" si="29"/>
        <v>27.74</v>
      </c>
      <c r="Q180" s="105">
        <f t="shared" si="30"/>
        <v>0</v>
      </c>
      <c r="R180" s="18"/>
    </row>
    <row r="181" spans="1:18" ht="12.75">
      <c r="A181" s="19">
        <f t="shared" si="21"/>
        <v>174</v>
      </c>
      <c r="B181" s="18">
        <f t="shared" si="22"/>
      </c>
      <c r="C181" s="3">
        <f t="shared" si="23"/>
        <v>123</v>
      </c>
      <c r="D181" s="79">
        <f>Download!C181</f>
        <v>39504</v>
      </c>
      <c r="E181" s="80">
        <f>Download!I181</f>
        <v>28.28</v>
      </c>
      <c r="F181" s="14">
        <f ca="1">IF($E181&lt;&gt;"",AVERAGE(E181:OFFSET(E181,-MIN($I$1,COUNT(E$8:$E181)),0)),"")</f>
        <v>30.97648648648649</v>
      </c>
      <c r="G181" s="9">
        <f ca="1">IF($E181&lt;&gt;"",SUMPRODUCT(B$8:OFFSET($B$8,MIN($I$1,$A181)-1,0),OFFSET(E181,1-MIN($I$1,$A181),0):E181)/$J$2,"")</f>
        <v>29.56154654654655</v>
      </c>
      <c r="H181" s="9">
        <f ca="1">IF($E181&lt;&gt;"",SUMPRODUCT(B$8:OFFSET($B$8,MIN($I$2,$A181)-1,0),OFFSET(E181,1-MIN($I$2,$A181),0):E181)/$J$3,"")</f>
        <v>28.18888888888889</v>
      </c>
      <c r="I181" s="9">
        <f t="shared" si="24"/>
        <v>30.26552363491771</v>
      </c>
      <c r="J181" s="14">
        <f t="shared" si="25"/>
        <v>26.81623123123123</v>
      </c>
      <c r="K181" s="9">
        <f ca="1">IF($E181&lt;&gt;"",SUMPRODUCT(B$8:OFFSET($B$8,MIN($L$1,$A181)-1,0),OFFSET(J181,1-MIN($L$1,$A181),0):J181)/$M$2,"")</f>
        <v>26.908709235551346</v>
      </c>
      <c r="L181" s="34">
        <f t="shared" si="26"/>
        <v>31.29378505181135</v>
      </c>
      <c r="M181" s="14">
        <f t="shared" si="27"/>
        <v>26.1925247538884</v>
      </c>
      <c r="N181" s="9">
        <f t="shared" si="28"/>
        <v>28.907857341241275</v>
      </c>
      <c r="O181" s="35"/>
      <c r="P181" s="18">
        <f t="shared" si="29"/>
        <v>0</v>
      </c>
      <c r="Q181" s="105">
        <f t="shared" si="30"/>
        <v>0</v>
      </c>
      <c r="R181" s="18"/>
    </row>
    <row r="182" spans="1:18" ht="12.75">
      <c r="A182" s="19">
        <f t="shared" si="21"/>
        <v>175</v>
      </c>
      <c r="B182" s="18">
        <f t="shared" si="22"/>
      </c>
      <c r="C182" s="3">
        <f t="shared" si="23"/>
        <v>124</v>
      </c>
      <c r="D182" s="79">
        <f>Download!C182</f>
        <v>39505</v>
      </c>
      <c r="E182" s="80">
        <f>Download!I182</f>
        <v>28.16</v>
      </c>
      <c r="F182" s="14">
        <f ca="1">IF($E182&lt;&gt;"",AVERAGE(E182:OFFSET(E182,-MIN($I$1,COUNT(E$8:$E182)),0)),"")</f>
        <v>30.788918918918927</v>
      </c>
      <c r="G182" s="9">
        <f ca="1">IF($E182&lt;&gt;"",SUMPRODUCT(B$8:OFFSET($B$8,MIN($I$1,$A182)-1,0),OFFSET(E182,1-MIN($I$1,$A182),0):E182)/$J$2,"")</f>
        <v>29.41549549549549</v>
      </c>
      <c r="H182" s="9">
        <f ca="1">IF($E182&lt;&gt;"",SUMPRODUCT(B$8:OFFSET($B$8,MIN($I$2,$A182)-1,0),OFFSET(E182,1-MIN($I$2,$A182),0):E182)/$J$3,"")</f>
        <v>28.140760233918126</v>
      </c>
      <c r="I182" s="9">
        <f t="shared" si="24"/>
        <v>30.151711546543776</v>
      </c>
      <c r="J182" s="14">
        <f t="shared" si="25"/>
        <v>26.86602497234076</v>
      </c>
      <c r="K182" s="9">
        <f ca="1">IF($E182&lt;&gt;"",SUMPRODUCT(B$8:OFFSET($B$8,MIN($L$1,$A182)-1,0),OFFSET(J182,1-MIN($L$1,$A182),0):J182)/$M$2,"")</f>
        <v>26.869514928462298</v>
      </c>
      <c r="L182" s="34">
        <f t="shared" si="26"/>
        <v>31.20673546703882</v>
      </c>
      <c r="M182" s="14">
        <f t="shared" si="27"/>
        <v>26.18398345445481</v>
      </c>
      <c r="N182" s="9">
        <f t="shared" si="28"/>
        <v>28.829135515847454</v>
      </c>
      <c r="O182" s="35"/>
      <c r="P182" s="18">
        <f t="shared" si="29"/>
        <v>0</v>
      </c>
      <c r="Q182" s="105">
        <f t="shared" si="30"/>
        <v>0</v>
      </c>
      <c r="R182" s="18"/>
    </row>
    <row r="183" spans="1:18" ht="12.75">
      <c r="A183" s="19">
        <f t="shared" si="21"/>
        <v>176</v>
      </c>
      <c r="B183" s="18">
        <f t="shared" si="22"/>
      </c>
      <c r="C183" s="3">
        <f t="shared" si="23"/>
        <v>125</v>
      </c>
      <c r="D183" s="79">
        <f>Download!C183</f>
        <v>39506</v>
      </c>
      <c r="E183" s="80">
        <f>Download!I183</f>
        <v>27.83</v>
      </c>
      <c r="F183" s="14">
        <f ca="1">IF($E183&lt;&gt;"",AVERAGE(E183:OFFSET(E183,-MIN($I$1,COUNT(E$8:$E183)),0)),"")</f>
        <v>30.618918918918922</v>
      </c>
      <c r="G183" s="9">
        <f ca="1">IF($E183&lt;&gt;"",SUMPRODUCT(B$8:OFFSET($B$8,MIN($I$1,$A183)-1,0),OFFSET(E183,1-MIN($I$1,$A183),0):E183)/$J$2,"")</f>
        <v>29.260555555555555</v>
      </c>
      <c r="H183" s="9">
        <f ca="1">IF($E183&lt;&gt;"",SUMPRODUCT(B$8:OFFSET($B$8,MIN($I$2,$A183)-1,0),OFFSET(E183,1-MIN($I$2,$A183),0):E183)/$J$3,"")</f>
        <v>28.08239766081871</v>
      </c>
      <c r="I183" s="9">
        <f t="shared" si="24"/>
        <v>30.02621362510898</v>
      </c>
      <c r="J183" s="14">
        <f t="shared" si="25"/>
        <v>26.904239766081865</v>
      </c>
      <c r="K183" s="9">
        <f ca="1">IF($E183&lt;&gt;"",SUMPRODUCT(B$8:OFFSET($B$8,MIN($L$1,$A183)-1,0),OFFSET(J183,1-MIN($L$1,$A183),0):J183)/$M$2,"")</f>
        <v>26.863862847810214</v>
      </c>
      <c r="L183" s="34">
        <f t="shared" si="26"/>
        <v>31.112937259621074</v>
      </c>
      <c r="M183" s="14">
        <f t="shared" si="27"/>
        <v>26.119462818635725</v>
      </c>
      <c r="N183" s="9">
        <f t="shared" si="28"/>
        <v>28.723963356284564</v>
      </c>
      <c r="O183" s="35"/>
      <c r="P183" s="18">
        <f t="shared" si="29"/>
        <v>0</v>
      </c>
      <c r="Q183" s="105">
        <f t="shared" si="30"/>
        <v>0</v>
      </c>
      <c r="R183" s="18"/>
    </row>
    <row r="184" spans="1:18" ht="12.75">
      <c r="A184" s="19">
        <f t="shared" si="21"/>
        <v>177</v>
      </c>
      <c r="B184" s="18">
        <f t="shared" si="22"/>
      </c>
      <c r="C184" s="3">
        <f t="shared" si="23"/>
        <v>126</v>
      </c>
      <c r="D184" s="79">
        <f>Download!C184</f>
        <v>39507</v>
      </c>
      <c r="E184" s="80">
        <f>Download!I184</f>
        <v>27.1</v>
      </c>
      <c r="F184" s="14">
        <f ca="1">IF($E184&lt;&gt;"",AVERAGE(E184:OFFSET(E184,-MIN($I$1,COUNT(E$8:$E184)),0)),"")</f>
        <v>30.422972972972975</v>
      </c>
      <c r="G184" s="9">
        <f ca="1">IF($E184&lt;&gt;"",SUMPRODUCT(B$8:OFFSET($B$8,MIN($I$1,$A184)-1,0),OFFSET(E184,1-MIN($I$1,$A184),0):E184)/$J$2,"")</f>
        <v>29.075945945945943</v>
      </c>
      <c r="H184" s="9">
        <f ca="1">IF($E184&lt;&gt;"",SUMPRODUCT(B$8:OFFSET($B$8,MIN($I$2,$A184)-1,0),OFFSET(E184,1-MIN($I$2,$A184),0):E184)/$J$3,"")</f>
        <v>27.96116959064328</v>
      </c>
      <c r="I184" s="9">
        <f t="shared" si="24"/>
        <v>29.868039915643628</v>
      </c>
      <c r="J184" s="14">
        <f t="shared" si="25"/>
        <v>26.846393235340617</v>
      </c>
      <c r="K184" s="9">
        <f ca="1">IF($E184&lt;&gt;"",SUMPRODUCT(B$8:OFFSET($B$8,MIN($L$1,$A184)-1,0),OFFSET(J184,1-MIN($L$1,$A184),0):J184)/$M$2,"")</f>
        <v>26.854550189287032</v>
      </c>
      <c r="L184" s="34">
        <f t="shared" si="26"/>
        <v>31.001466780187155</v>
      </c>
      <c r="M184" s="14">
        <f t="shared" si="27"/>
        <v>25.922979704002884</v>
      </c>
      <c r="N184" s="9">
        <f t="shared" si="28"/>
        <v>28.553019845096713</v>
      </c>
      <c r="O184" s="35"/>
      <c r="P184" s="18">
        <f t="shared" si="29"/>
        <v>0</v>
      </c>
      <c r="Q184" s="105">
        <f t="shared" si="30"/>
        <v>0</v>
      </c>
      <c r="R184" s="18"/>
    </row>
    <row r="185" spans="1:18" ht="12.75">
      <c r="A185" s="19">
        <f t="shared" si="21"/>
        <v>178</v>
      </c>
      <c r="B185" s="18">
        <f t="shared" si="22"/>
      </c>
      <c r="C185" s="3">
        <f t="shared" si="23"/>
        <v>127</v>
      </c>
      <c r="D185" s="79">
        <f>Download!C185</f>
        <v>39510</v>
      </c>
      <c r="E185" s="80">
        <f>Download!I185</f>
        <v>26.89</v>
      </c>
      <c r="F185" s="14">
        <f ca="1">IF($E185&lt;&gt;"",AVERAGE(E185:OFFSET(E185,-MIN($I$1,COUNT(E$8:$E185)),0)),"")</f>
        <v>30.252432432432435</v>
      </c>
      <c r="G185" s="9">
        <f ca="1">IF($E185&lt;&gt;"",SUMPRODUCT(B$8:OFFSET($B$8,MIN($I$1,$A185)-1,0),OFFSET(E185,1-MIN($I$1,$A185),0):E185)/$J$2,"")</f>
        <v>28.889144144144147</v>
      </c>
      <c r="H185" s="9">
        <f ca="1">IF($E185&lt;&gt;"",SUMPRODUCT(B$8:OFFSET($B$8,MIN($I$2,$A185)-1,0),OFFSET(E185,1-MIN($I$2,$A185),0):E185)/$J$3,"")</f>
        <v>27.83456140350877</v>
      </c>
      <c r="I185" s="9">
        <f t="shared" si="24"/>
        <v>29.707064785068297</v>
      </c>
      <c r="J185" s="14">
        <f t="shared" si="25"/>
        <v>26.77997866287339</v>
      </c>
      <c r="K185" s="9">
        <f ca="1">IF($E185&lt;&gt;"",SUMPRODUCT(B$8:OFFSET($B$8,MIN($L$1,$A185)-1,0),OFFSET(J185,1-MIN($L$1,$A185),0):J185)/$M$2,"")</f>
        <v>26.835228386281013</v>
      </c>
      <c r="L185" s="34">
        <f t="shared" si="26"/>
        <v>30.887259369626406</v>
      </c>
      <c r="M185" s="14">
        <f t="shared" si="27"/>
        <v>25.71976580354405</v>
      </c>
      <c r="N185" s="9">
        <f t="shared" si="28"/>
        <v>28.377965124560216</v>
      </c>
      <c r="O185" s="35"/>
      <c r="P185" s="18">
        <f t="shared" si="29"/>
        <v>26.89</v>
      </c>
      <c r="Q185" s="105">
        <f t="shared" si="30"/>
        <v>0</v>
      </c>
      <c r="R185" s="18"/>
    </row>
    <row r="186" spans="1:18" ht="12.75">
      <c r="A186" s="19">
        <f t="shared" si="21"/>
        <v>179</v>
      </c>
      <c r="B186" s="18">
        <f t="shared" si="22"/>
      </c>
      <c r="C186" s="3">
        <f t="shared" si="23"/>
        <v>128</v>
      </c>
      <c r="D186" s="79">
        <f>Download!C186</f>
        <v>39511</v>
      </c>
      <c r="E186" s="80">
        <f>Download!I186</f>
        <v>27.49</v>
      </c>
      <c r="F186" s="14">
        <f ca="1">IF($E186&lt;&gt;"",AVERAGE(E186:OFFSET(E186,-MIN($I$1,COUNT(E$8:$E186)),0)),"")</f>
        <v>30.071621621621624</v>
      </c>
      <c r="G186" s="9">
        <f ca="1">IF($E186&lt;&gt;"",SUMPRODUCT(B$8:OFFSET($B$8,MIN($I$1,$A186)-1,0),OFFSET(E186,1-MIN($I$1,$A186),0):E186)/$J$2,"")</f>
        <v>28.745720720720723</v>
      </c>
      <c r="H186" s="9">
        <f ca="1">IF($E186&lt;&gt;"",SUMPRODUCT(B$8:OFFSET($B$8,MIN($I$2,$A186)-1,0),OFFSET(E186,1-MIN($I$2,$A186),0):E186)/$J$3,"")</f>
        <v>27.7825730994152</v>
      </c>
      <c r="I186" s="9">
        <f t="shared" si="24"/>
        <v>29.587223445334878</v>
      </c>
      <c r="J186" s="14">
        <f t="shared" si="25"/>
        <v>26.819425478109675</v>
      </c>
      <c r="K186" s="9">
        <f ca="1">IF($E186&lt;&gt;"",SUMPRODUCT(B$8:OFFSET($B$8,MIN($L$1,$A186)-1,0),OFFSET(J186,1-MIN($L$1,$A186),0):J186)/$M$2,"")</f>
        <v>26.831572361835512</v>
      </c>
      <c r="L186" s="34">
        <f t="shared" si="26"/>
        <v>30.792891053803448</v>
      </c>
      <c r="M186" s="14">
        <f t="shared" si="27"/>
        <v>25.67903844367609</v>
      </c>
      <c r="N186" s="9">
        <f t="shared" si="28"/>
        <v>28.284495111448617</v>
      </c>
      <c r="O186" s="35"/>
      <c r="P186" s="18">
        <f t="shared" si="29"/>
        <v>0</v>
      </c>
      <c r="Q186" s="105">
        <f t="shared" si="30"/>
        <v>0</v>
      </c>
      <c r="R186" s="18"/>
    </row>
    <row r="187" spans="1:18" ht="12.75">
      <c r="A187" s="19">
        <f t="shared" si="21"/>
        <v>180</v>
      </c>
      <c r="B187" s="18">
        <f t="shared" si="22"/>
      </c>
      <c r="C187" s="3">
        <f t="shared" si="23"/>
        <v>129</v>
      </c>
      <c r="D187" s="79">
        <f>Download!C187</f>
        <v>39512</v>
      </c>
      <c r="E187" s="80">
        <f>Download!I187</f>
        <v>28.02</v>
      </c>
      <c r="F187" s="14">
        <f ca="1">IF($E187&lt;&gt;"",AVERAGE(E187:OFFSET(E187,-MIN($I$1,COUNT(E$8:$E187)),0)),"")</f>
        <v>29.908108108108113</v>
      </c>
      <c r="G187" s="9">
        <f ca="1">IF($E187&lt;&gt;"",SUMPRODUCT(B$8:OFFSET($B$8,MIN($I$1,$A187)-1,0),OFFSET(E187,1-MIN($I$1,$A187),0):E187)/$J$2,"")</f>
        <v>28.64082582582583</v>
      </c>
      <c r="H187" s="9">
        <f ca="1">IF($E187&lt;&gt;"",SUMPRODUCT(B$8:OFFSET($B$8,MIN($I$2,$A187)-1,0),OFFSET(E187,1-MIN($I$2,$A187),0):E187)/$J$3,"")</f>
        <v>27.791169590643275</v>
      </c>
      <c r="I187" s="9">
        <f t="shared" si="24"/>
        <v>29.502508664505967</v>
      </c>
      <c r="J187" s="14">
        <f t="shared" si="25"/>
        <v>26.94151335546072</v>
      </c>
      <c r="K187" s="9">
        <f ca="1">IF($E187&lt;&gt;"",SUMPRODUCT(B$8:OFFSET($B$8,MIN($L$1,$A187)-1,0),OFFSET(J187,1-MIN($L$1,$A187),0):J187)/$M$2,"")</f>
        <v>26.860943161206315</v>
      </c>
      <c r="L187" s="34">
        <f t="shared" si="26"/>
        <v>30.715866302308907</v>
      </c>
      <c r="M187" s="14">
        <f t="shared" si="27"/>
        <v>25.764943233297515</v>
      </c>
      <c r="N187" s="9">
        <f t="shared" si="28"/>
        <v>28.256653520769817</v>
      </c>
      <c r="O187" s="35"/>
      <c r="P187" s="18">
        <f t="shared" si="29"/>
        <v>0</v>
      </c>
      <c r="Q187" s="105">
        <f t="shared" si="30"/>
        <v>0</v>
      </c>
      <c r="R187" s="18"/>
    </row>
    <row r="188" spans="1:18" ht="12.75">
      <c r="A188" s="19">
        <f t="shared" si="21"/>
        <v>181</v>
      </c>
      <c r="B188" s="18">
        <f t="shared" si="22"/>
      </c>
      <c r="C188" s="3">
        <f t="shared" si="23"/>
        <v>130</v>
      </c>
      <c r="D188" s="79">
        <f>Download!C188</f>
        <v>39513</v>
      </c>
      <c r="E188" s="80">
        <f>Download!I188</f>
        <v>27.47</v>
      </c>
      <c r="F188" s="14">
        <f ca="1">IF($E188&lt;&gt;"",AVERAGE(E188:OFFSET(E188,-MIN($I$1,COUNT(E$8:$E188)),0)),"")</f>
        <v>29.741081081081077</v>
      </c>
      <c r="G188" s="9">
        <f ca="1">IF($E188&lt;&gt;"",SUMPRODUCT(B$8:OFFSET($B$8,MIN($I$1,$A188)-1,0),OFFSET(E188,1-MIN($I$1,$A188),0):E188)/$J$2,"")</f>
        <v>28.514654654654656</v>
      </c>
      <c r="H188" s="9">
        <f ca="1">IF($E188&lt;&gt;"",SUMPRODUCT(B$8:OFFSET($B$8,MIN($I$2,$A188)-1,0),OFFSET(E188,1-MIN($I$2,$A188),0):E188)/$J$3,"")</f>
        <v>27.74122807017544</v>
      </c>
      <c r="I188" s="9">
        <f t="shared" si="24"/>
        <v>29.392643331289428</v>
      </c>
      <c r="J188" s="14">
        <f t="shared" si="25"/>
        <v>26.96780148569622</v>
      </c>
      <c r="K188" s="9">
        <f ca="1">IF($E188&lt;&gt;"",SUMPRODUCT(B$8:OFFSET($B$8,MIN($L$1,$A188)-1,0),OFFSET(J188,1-MIN($L$1,$A188),0):J188)/$M$2,"")</f>
        <v>26.891859039490615</v>
      </c>
      <c r="L188" s="34">
        <f t="shared" si="26"/>
        <v>30.625703349466992</v>
      </c>
      <c r="M188" s="14">
        <f t="shared" si="27"/>
        <v>25.736256998434854</v>
      </c>
      <c r="N188" s="9">
        <f t="shared" si="28"/>
        <v>28.17384788700457</v>
      </c>
      <c r="O188" s="35"/>
      <c r="P188" s="18">
        <f t="shared" si="29"/>
        <v>0</v>
      </c>
      <c r="Q188" s="105">
        <f t="shared" si="30"/>
        <v>0</v>
      </c>
      <c r="R188" s="18"/>
    </row>
    <row r="189" spans="1:18" ht="12.75">
      <c r="A189" s="19">
        <f t="shared" si="21"/>
        <v>182</v>
      </c>
      <c r="B189" s="18">
        <f t="shared" si="22"/>
      </c>
      <c r="C189" s="3">
        <f t="shared" si="23"/>
        <v>131</v>
      </c>
      <c r="D189" s="79">
        <f>Download!C189</f>
        <v>39514</v>
      </c>
      <c r="E189" s="80">
        <f>Download!I189</f>
        <v>27.77</v>
      </c>
      <c r="F189" s="14">
        <f ca="1">IF($E189&lt;&gt;"",AVERAGE(E189:OFFSET(E189,-MIN($I$1,COUNT(E$8:$E189)),0)),"")</f>
        <v>29.569189189189196</v>
      </c>
      <c r="G189" s="9">
        <f ca="1">IF($E189&lt;&gt;"",SUMPRODUCT(B$8:OFFSET($B$8,MIN($I$1,$A189)-1,0),OFFSET(E189,1-MIN($I$1,$A189),0):E189)/$J$2,"")</f>
        <v>28.414699699699696</v>
      </c>
      <c r="H189" s="9">
        <f ca="1">IF($E189&lt;&gt;"",SUMPRODUCT(B$8:OFFSET($B$8,MIN($I$2,$A189)-1,0),OFFSET(E189,1-MIN($I$2,$A189),0):E189)/$J$3,"")</f>
        <v>27.72801169590643</v>
      </c>
      <c r="I189" s="9">
        <f t="shared" si="24"/>
        <v>29.30493288094946</v>
      </c>
      <c r="J189" s="14">
        <f t="shared" si="25"/>
        <v>27.041323692113167</v>
      </c>
      <c r="K189" s="9">
        <f ca="1">IF($E189&lt;&gt;"",SUMPRODUCT(B$8:OFFSET($B$8,MIN($L$1,$A189)-1,0),OFFSET(J189,1-MIN($L$1,$A189),0):J189)/$M$2,"")</f>
        <v>26.938934761829493</v>
      </c>
      <c r="L189" s="34">
        <f t="shared" si="26"/>
        <v>30.546378256426244</v>
      </c>
      <c r="M189" s="14">
        <f t="shared" si="27"/>
        <v>25.78414698742914</v>
      </c>
      <c r="N189" s="9">
        <f t="shared" si="28"/>
        <v>28.131337583109353</v>
      </c>
      <c r="O189" s="35"/>
      <c r="P189" s="18">
        <f t="shared" si="29"/>
        <v>0</v>
      </c>
      <c r="Q189" s="105">
        <f t="shared" si="30"/>
        <v>0</v>
      </c>
      <c r="R189" s="18"/>
    </row>
    <row r="190" spans="1:18" ht="12.75">
      <c r="A190" s="19">
        <f t="shared" si="21"/>
        <v>183</v>
      </c>
      <c r="B190" s="18">
        <f t="shared" si="22"/>
      </c>
      <c r="C190" s="3">
        <f t="shared" si="23"/>
        <v>132</v>
      </c>
      <c r="D190" s="79">
        <f>Download!C190</f>
        <v>39517</v>
      </c>
      <c r="E190" s="80">
        <f>Download!I190</f>
        <v>27.95</v>
      </c>
      <c r="F190" s="14">
        <f ca="1">IF($E190&lt;&gt;"",AVERAGE(E190:OFFSET(E190,-MIN($I$1,COUNT(E$8:$E190)),0)),"")</f>
        <v>29.412702702702703</v>
      </c>
      <c r="G190" s="9">
        <f ca="1">IF($E190&lt;&gt;"",SUMPRODUCT(B$8:OFFSET($B$8,MIN($I$1,$A190)-1,0),OFFSET(E190,1-MIN($I$1,$A190),0):E190)/$J$2,"")</f>
        <v>28.333438438438442</v>
      </c>
      <c r="H190" s="9">
        <f ca="1">IF($E190&lt;&gt;"",SUMPRODUCT(B$8:OFFSET($B$8,MIN($I$2,$A190)-1,0),OFFSET(E190,1-MIN($I$2,$A190),0):E190)/$J$3,"")</f>
        <v>27.73508771929825</v>
      </c>
      <c r="I190" s="9">
        <f t="shared" si="24"/>
        <v>29.231693265763</v>
      </c>
      <c r="J190" s="14">
        <f t="shared" si="25"/>
        <v>27.136737000158057</v>
      </c>
      <c r="K190" s="9">
        <f ca="1">IF($E190&lt;&gt;"",SUMPRODUCT(B$8:OFFSET($B$8,MIN($L$1,$A190)-1,0),OFFSET(J190,1-MIN($L$1,$A190),0):J190)/$M$2,"")</f>
        <v>27.00674362332257</v>
      </c>
      <c r="L190" s="34">
        <f t="shared" si="26"/>
        <v>30.474256638192188</v>
      </c>
      <c r="M190" s="14">
        <f t="shared" si="27"/>
        <v>25.873361717872797</v>
      </c>
      <c r="N190" s="9">
        <f t="shared" si="28"/>
        <v>28.112249416466263</v>
      </c>
      <c r="O190" s="35"/>
      <c r="P190" s="18">
        <f t="shared" si="29"/>
        <v>0</v>
      </c>
      <c r="Q190" s="105">
        <f t="shared" si="30"/>
        <v>0</v>
      </c>
      <c r="R190" s="18"/>
    </row>
    <row r="191" spans="1:18" ht="12.75">
      <c r="A191" s="19">
        <f t="shared" si="21"/>
        <v>184</v>
      </c>
      <c r="B191" s="18">
        <f t="shared" si="22"/>
      </c>
      <c r="C191" s="3">
        <f t="shared" si="23"/>
        <v>133</v>
      </c>
      <c r="D191" s="79">
        <f>Download!C191</f>
        <v>39518</v>
      </c>
      <c r="E191" s="80">
        <f>Download!I191</f>
        <v>29.17</v>
      </c>
      <c r="F191" s="14">
        <f ca="1">IF($E191&lt;&gt;"",AVERAGE(E191:OFFSET(E191,-MIN($I$1,COUNT(E$8:$E191)),0)),"")</f>
        <v>29.309729729729735</v>
      </c>
      <c r="G191" s="9">
        <f ca="1">IF($E191&lt;&gt;"",SUMPRODUCT(B$8:OFFSET($B$8,MIN($I$1,$A191)-1,0),OFFSET(E191,1-MIN($I$1,$A191),0):E191)/$J$2,"")</f>
        <v>28.325675675675672</v>
      </c>
      <c r="H191" s="9">
        <f ca="1">IF($E191&lt;&gt;"",SUMPRODUCT(B$8:OFFSET($B$8,MIN($I$2,$A191)-1,0),OFFSET(E191,1-MIN($I$2,$A191),0):E191)/$J$3,"")</f>
        <v>27.871637426900588</v>
      </c>
      <c r="I191" s="9">
        <f t="shared" si="24"/>
        <v>29.228358494640677</v>
      </c>
      <c r="J191" s="14">
        <f t="shared" si="25"/>
        <v>27.417599178125503</v>
      </c>
      <c r="K191" s="9">
        <f ca="1">IF($E191&lt;&gt;"",SUMPRODUCT(B$8:OFFSET($B$8,MIN($L$1,$A191)-1,0),OFFSET(J191,1-MIN($L$1,$A191),0):J191)/$M$2,"")</f>
        <v>27.140972927815035</v>
      </c>
      <c r="L191" s="34">
        <f t="shared" si="26"/>
        <v>30.438027287131295</v>
      </c>
      <c r="M191" s="14">
        <f t="shared" si="27"/>
        <v>26.21405776018073</v>
      </c>
      <c r="N191" s="9">
        <f t="shared" si="28"/>
        <v>28.223591583154025</v>
      </c>
      <c r="O191" s="35"/>
      <c r="P191" s="18">
        <f t="shared" si="29"/>
        <v>0</v>
      </c>
      <c r="Q191" s="105">
        <f t="shared" si="30"/>
        <v>29.17</v>
      </c>
      <c r="R191" s="18"/>
    </row>
    <row r="192" spans="1:18" ht="12.75">
      <c r="A192" s="19">
        <f t="shared" si="21"/>
        <v>185</v>
      </c>
      <c r="B192" s="18">
        <f t="shared" si="22"/>
      </c>
      <c r="C192" s="3">
        <f t="shared" si="23"/>
        <v>134</v>
      </c>
      <c r="D192" s="79">
        <f>Download!C192</f>
        <v>39519</v>
      </c>
      <c r="E192" s="80">
        <f>Download!I192</f>
        <v>28.52</v>
      </c>
      <c r="F192" s="14">
        <f ca="1">IF($E192&lt;&gt;"",AVERAGE(E192:OFFSET(E192,-MIN($I$1,COUNT(E$8:$E192)),0)),"")</f>
        <v>29.19243243243244</v>
      </c>
      <c r="G192" s="9">
        <f ca="1">IF($E192&lt;&gt;"",SUMPRODUCT(B$8:OFFSET($B$8,MIN($I$1,$A192)-1,0),OFFSET(E192,1-MIN($I$1,$A192),0):E192)/$J$2,"")</f>
        <v>28.288318318318318</v>
      </c>
      <c r="H192" s="9">
        <f ca="1">IF($E192&lt;&gt;"",SUMPRODUCT(B$8:OFFSET($B$8,MIN($I$2,$A192)-1,0),OFFSET(E192,1-MIN($I$2,$A192),0):E192)/$J$3,"")</f>
        <v>27.9372514619883</v>
      </c>
      <c r="I192" s="9">
        <f t="shared" si="24"/>
        <v>29.190068846281722</v>
      </c>
      <c r="J192" s="14">
        <f t="shared" si="25"/>
        <v>27.586184605658282</v>
      </c>
      <c r="K192" s="9">
        <f ca="1">IF($E192&lt;&gt;"",SUMPRODUCT(B$8:OFFSET($B$8,MIN($L$1,$A192)-1,0),OFFSET(J192,1-MIN($L$1,$A192),0):J192)/$M$2,"")</f>
        <v>27.293006615638195</v>
      </c>
      <c r="L192" s="34">
        <f t="shared" si="26"/>
        <v>30.384748751377646</v>
      </c>
      <c r="M192" s="14">
        <f t="shared" si="27"/>
        <v>26.38423971484999</v>
      </c>
      <c r="N192" s="9">
        <f t="shared" si="28"/>
        <v>28.25479246913781</v>
      </c>
      <c r="O192" s="35"/>
      <c r="P192" s="18">
        <f t="shared" si="29"/>
        <v>0</v>
      </c>
      <c r="Q192" s="105">
        <f t="shared" si="30"/>
        <v>28.52</v>
      </c>
      <c r="R192" s="18"/>
    </row>
    <row r="193" spans="1:18" ht="12.75">
      <c r="A193" s="19">
        <f t="shared" si="21"/>
        <v>186</v>
      </c>
      <c r="B193" s="18">
        <f t="shared" si="22"/>
      </c>
      <c r="C193" s="3">
        <f t="shared" si="23"/>
        <v>135</v>
      </c>
      <c r="D193" s="79">
        <f>Download!C193</f>
        <v>39520</v>
      </c>
      <c r="E193" s="80">
        <f>Download!I193</f>
        <v>28.52</v>
      </c>
      <c r="F193" s="14">
        <f ca="1">IF($E193&lt;&gt;"",AVERAGE(E193:OFFSET(E193,-MIN($I$1,COUNT(E$8:$E193)),0)),"")</f>
        <v>29.07783783783784</v>
      </c>
      <c r="G193" s="9">
        <f ca="1">IF($E193&lt;&gt;"",SUMPRODUCT(B$8:OFFSET($B$8,MIN($I$1,$A193)-1,0),OFFSET(E193,1-MIN($I$1,$A193),0):E193)/$J$2,"")</f>
        <v>28.257327327327328</v>
      </c>
      <c r="H193" s="9">
        <f ca="1">IF($E193&lt;&gt;"",SUMPRODUCT(B$8:OFFSET($B$8,MIN($I$2,$A193)-1,0),OFFSET(E193,1-MIN($I$2,$A193),0):E193)/$J$3,"")</f>
        <v>28.001520467836258</v>
      </c>
      <c r="I193" s="9">
        <f t="shared" si="24"/>
        <v>29.153848908644875</v>
      </c>
      <c r="J193" s="14">
        <f t="shared" si="25"/>
        <v>27.745713608345188</v>
      </c>
      <c r="K193" s="9">
        <f ca="1">IF($E193&lt;&gt;"",SUMPRODUCT(B$8:OFFSET($B$8,MIN($L$1,$A193)-1,0),OFFSET(J193,1-MIN($L$1,$A193),0):J193)/$M$2,"")</f>
        <v>27.454107679107683</v>
      </c>
      <c r="L193" s="34">
        <f t="shared" si="26"/>
        <v>30.33295017495049</v>
      </c>
      <c r="M193" s="14">
        <f t="shared" si="27"/>
        <v>26.540429336711753</v>
      </c>
      <c r="N193" s="9">
        <f t="shared" si="28"/>
        <v>28.282709051333832</v>
      </c>
      <c r="O193" s="35"/>
      <c r="P193" s="18">
        <f t="shared" si="29"/>
        <v>0</v>
      </c>
      <c r="Q193" s="105">
        <f t="shared" si="30"/>
        <v>0</v>
      </c>
      <c r="R193" s="18"/>
    </row>
    <row r="194" spans="1:18" ht="12.75">
      <c r="A194" s="19">
        <f t="shared" si="21"/>
        <v>187</v>
      </c>
      <c r="B194" s="18">
        <f t="shared" si="22"/>
      </c>
      <c r="C194" s="3">
        <f t="shared" si="23"/>
        <v>136</v>
      </c>
      <c r="D194" s="79">
        <f>Download!C194</f>
        <v>39521</v>
      </c>
      <c r="E194" s="80">
        <f>Download!I194</f>
        <v>27.86</v>
      </c>
      <c r="F194" s="14">
        <f ca="1">IF($E194&lt;&gt;"",AVERAGE(E194:OFFSET(E194,-MIN($I$1,COUNT(E$8:$E194)),0)),"")</f>
        <v>28.97351351351352</v>
      </c>
      <c r="G194" s="9">
        <f ca="1">IF($E194&lt;&gt;"",SUMPRODUCT(B$8:OFFSET($B$8,MIN($I$1,$A194)-1,0),OFFSET(E194,1-MIN($I$1,$A194),0):E194)/$J$2,"")</f>
        <v>28.195465465465468</v>
      </c>
      <c r="H194" s="9">
        <f ca="1">IF($E194&lt;&gt;"",SUMPRODUCT(B$8:OFFSET($B$8,MIN($I$2,$A194)-1,0),OFFSET(E194,1-MIN($I$2,$A194),0):E194)/$J$3,"")</f>
        <v>27.994502923976604</v>
      </c>
      <c r="I194" s="9">
        <f t="shared" si="24"/>
        <v>29.083911129799205</v>
      </c>
      <c r="J194" s="14">
        <f t="shared" si="25"/>
        <v>27.79354038248774</v>
      </c>
      <c r="K194" s="9">
        <f ca="1">IF($E194&lt;&gt;"",SUMPRODUCT(B$8:OFFSET($B$8,MIN($L$1,$A194)-1,0),OFFSET(J194,1-MIN($L$1,$A194),0):J194)/$M$2,"")</f>
        <v>27.590578285051965</v>
      </c>
      <c r="L194" s="34">
        <f t="shared" si="26"/>
        <v>30.264257114535194</v>
      </c>
      <c r="M194" s="14">
        <f t="shared" si="27"/>
        <v>26.546817825560822</v>
      </c>
      <c r="N194" s="9">
        <f t="shared" si="28"/>
        <v>28.238213361719744</v>
      </c>
      <c r="O194" s="35"/>
      <c r="P194" s="18">
        <f t="shared" si="29"/>
        <v>0</v>
      </c>
      <c r="Q194" s="105">
        <f t="shared" si="30"/>
        <v>0</v>
      </c>
      <c r="R194" s="18"/>
    </row>
    <row r="195" spans="1:18" ht="12.75">
      <c r="A195" s="19">
        <f t="shared" si="21"/>
        <v>188</v>
      </c>
      <c r="B195" s="18">
        <f t="shared" si="22"/>
      </c>
      <c r="C195" s="3">
        <f t="shared" si="23"/>
        <v>137</v>
      </c>
      <c r="D195" s="79">
        <f>Download!C195</f>
        <v>39524</v>
      </c>
      <c r="E195" s="80">
        <f>Download!I195</f>
        <v>28.2</v>
      </c>
      <c r="F195" s="14">
        <f ca="1">IF($E195&lt;&gt;"",AVERAGE(E195:OFFSET(E195,-MIN($I$1,COUNT(E$8:$E195)),0)),"")</f>
        <v>28.879189189189194</v>
      </c>
      <c r="G195" s="9">
        <f ca="1">IF($E195&lt;&gt;"",SUMPRODUCT(B$8:OFFSET($B$8,MIN($I$1,$A195)-1,0),OFFSET(E195,1-MIN($I$1,$A195),0):E195)/$J$2,"")</f>
        <v>28.157732732732725</v>
      </c>
      <c r="H195" s="9">
        <f ca="1">IF($E195&lt;&gt;"",SUMPRODUCT(B$8:OFFSET($B$8,MIN($I$2,$A195)-1,0),OFFSET(E195,1-MIN($I$2,$A195),0):E195)/$J$3,"")</f>
        <v>28.024502923976613</v>
      </c>
      <c r="I195" s="9">
        <f t="shared" si="24"/>
        <v>29.03613214981006</v>
      </c>
      <c r="J195" s="14">
        <f t="shared" si="25"/>
        <v>27.8912731152205</v>
      </c>
      <c r="K195" s="9">
        <f ca="1">IF($E195&lt;&gt;"",SUMPRODUCT(B$8:OFFSET($B$8,MIN($L$1,$A195)-1,0),OFFSET(J195,1-MIN($L$1,$A195),0):J195)/$M$2,"")</f>
        <v>27.71565162907269</v>
      </c>
      <c r="L195" s="34">
        <f t="shared" si="26"/>
        <v>30.20691663913144</v>
      </c>
      <c r="M195" s="14">
        <f t="shared" si="27"/>
        <v>26.63030840815393</v>
      </c>
      <c r="N195" s="9">
        <f t="shared" si="28"/>
        <v>28.23419090259135</v>
      </c>
      <c r="O195" s="35"/>
      <c r="P195" s="18">
        <f t="shared" si="29"/>
        <v>0</v>
      </c>
      <c r="Q195" s="105">
        <f t="shared" si="30"/>
        <v>0</v>
      </c>
      <c r="R195" s="18"/>
    </row>
    <row r="196" spans="1:18" ht="12.75">
      <c r="A196" s="19">
        <f t="shared" si="21"/>
        <v>189</v>
      </c>
      <c r="B196" s="18">
        <f t="shared" si="22"/>
      </c>
      <c r="C196" s="3">
        <f t="shared" si="23"/>
        <v>138</v>
      </c>
      <c r="D196" s="79">
        <f>Download!C196</f>
        <v>39525</v>
      </c>
      <c r="E196" s="80">
        <f>Download!I196</f>
        <v>29.31</v>
      </c>
      <c r="F196" s="14">
        <f ca="1">IF($E196&lt;&gt;"",AVERAGE(E196:OFFSET(E196,-MIN($I$1,COUNT(E$8:$E196)),0)),"")</f>
        <v>28.779459459459456</v>
      </c>
      <c r="G196" s="9">
        <f ca="1">IF($E196&lt;&gt;"",SUMPRODUCT(B$8:OFFSET($B$8,MIN($I$1,$A196)-1,0),OFFSET(E196,1-MIN($I$1,$A196),0):E196)/$J$2,"")</f>
        <v>28.18720720720721</v>
      </c>
      <c r="H196" s="9">
        <f ca="1">IF($E196&lt;&gt;"",SUMPRODUCT(B$8:OFFSET($B$8,MIN($I$2,$A196)-1,0),OFFSET(E196,1-MIN($I$2,$A196),0):E196)/$J$3,"")</f>
        <v>28.17087719298246</v>
      </c>
      <c r="I196" s="9">
        <f t="shared" si="24"/>
        <v>29.050935817387895</v>
      </c>
      <c r="J196" s="14">
        <f t="shared" si="25"/>
        <v>28.15454717875771</v>
      </c>
      <c r="K196" s="9">
        <f ca="1">IF($E196&lt;&gt;"",SUMPRODUCT(B$8:OFFSET($B$8,MIN($L$1,$A196)-1,0),OFFSET(J196,1-MIN($L$1,$A196),0):J196)/$M$2,"")</f>
        <v>27.8754723520513</v>
      </c>
      <c r="L196" s="34">
        <f t="shared" si="26"/>
        <v>30.182002288044455</v>
      </c>
      <c r="M196" s="14">
        <f t="shared" si="27"/>
        <v>26.94043026165363</v>
      </c>
      <c r="N196" s="9">
        <f t="shared" si="28"/>
        <v>28.347433965476473</v>
      </c>
      <c r="O196" s="35"/>
      <c r="P196" s="18">
        <f t="shared" si="29"/>
        <v>0</v>
      </c>
      <c r="Q196" s="105">
        <f t="shared" si="30"/>
        <v>0</v>
      </c>
      <c r="R196" s="18"/>
    </row>
    <row r="197" spans="1:18" ht="12.75">
      <c r="A197" s="19">
        <f t="shared" si="21"/>
        <v>190</v>
      </c>
      <c r="B197" s="18">
        <f t="shared" si="22"/>
      </c>
      <c r="C197" s="3">
        <f t="shared" si="23"/>
        <v>139</v>
      </c>
      <c r="D197" s="79">
        <f>Download!C197</f>
        <v>39526</v>
      </c>
      <c r="E197" s="80">
        <f>Download!I197</f>
        <v>28.52</v>
      </c>
      <c r="F197" s="14">
        <f ca="1">IF($E197&lt;&gt;"",AVERAGE(E197:OFFSET(E197,-MIN($I$1,COUNT(E$8:$E197)),0)),"")</f>
        <v>28.666756756756758</v>
      </c>
      <c r="G197" s="9">
        <f ca="1">IF($E197&lt;&gt;"",SUMPRODUCT(B$8:OFFSET($B$8,MIN($I$1,$A197)-1,0),OFFSET(E197,1-MIN($I$1,$A197),0):E197)/$J$2,"")</f>
        <v>28.179054054054053</v>
      </c>
      <c r="H197" s="9">
        <f ca="1">IF($E197&lt;&gt;"",SUMPRODUCT(B$8:OFFSET($B$8,MIN($I$2,$A197)-1,0),OFFSET(E197,1-MIN($I$2,$A197),0):E197)/$J$3,"")</f>
        <v>28.22643274853801</v>
      </c>
      <c r="I197" s="9">
        <f t="shared" si="24"/>
        <v>29.022236584015577</v>
      </c>
      <c r="J197" s="14">
        <f t="shared" si="25"/>
        <v>28.273811443021966</v>
      </c>
      <c r="K197" s="9">
        <f ca="1">IF($E197&lt;&gt;"",SUMPRODUCT(B$8:OFFSET($B$8,MIN($L$1,$A197)-1,0),OFFSET(J197,1-MIN($L$1,$A197),0):J197)/$M$2,"")</f>
        <v>28.020901427743535</v>
      </c>
      <c r="L197" s="34">
        <f t="shared" si="26"/>
        <v>30.135835557820997</v>
      </c>
      <c r="M197" s="14">
        <f t="shared" si="27"/>
        <v>27.052323265616216</v>
      </c>
      <c r="N197" s="9">
        <f t="shared" si="28"/>
        <v>28.36559881121579</v>
      </c>
      <c r="O197" s="35"/>
      <c r="P197" s="18">
        <f t="shared" si="29"/>
        <v>0</v>
      </c>
      <c r="Q197" s="105">
        <f t="shared" si="30"/>
        <v>28.52</v>
      </c>
      <c r="R197" s="18"/>
    </row>
    <row r="198" spans="1:18" ht="12.75">
      <c r="A198" s="19">
        <f t="shared" si="21"/>
        <v>191</v>
      </c>
      <c r="B198" s="18">
        <f t="shared" si="22"/>
      </c>
      <c r="C198" s="3">
        <f t="shared" si="23"/>
        <v>140</v>
      </c>
      <c r="D198" s="79">
        <f>Download!C198</f>
        <v>39527</v>
      </c>
      <c r="E198" s="80">
        <f>Download!I198</f>
        <v>29.07</v>
      </c>
      <c r="F198" s="14">
        <f ca="1">IF($E198&lt;&gt;"",AVERAGE(E198:OFFSET(E198,-MIN($I$1,COUNT(E$8:$E198)),0)),"")</f>
        <v>28.574864864864864</v>
      </c>
      <c r="G198" s="9">
        <f ca="1">IF($E198&lt;&gt;"",SUMPRODUCT(B$8:OFFSET($B$8,MIN($I$1,$A198)-1,0),OFFSET(E198,1-MIN($I$1,$A198),0):E198)/$J$2,"")</f>
        <v>28.206561561561568</v>
      </c>
      <c r="H198" s="9">
        <f ca="1">IF($E198&lt;&gt;"",SUMPRODUCT(B$8:OFFSET($B$8,MIN($I$2,$A198)-1,0),OFFSET(E198,1-MIN($I$2,$A198),0):E198)/$J$3,"")</f>
        <v>28.334385964912283</v>
      </c>
      <c r="I198" s="9">
        <f t="shared" si="24"/>
        <v>29.024818390285006</v>
      </c>
      <c r="J198" s="14">
        <f t="shared" si="25"/>
        <v>28.462210368262998</v>
      </c>
      <c r="K198" s="9">
        <f ca="1">IF($E198&lt;&gt;"",SUMPRODUCT(B$8:OFFSET($B$8,MIN($L$1,$A198)-1,0),OFFSET(J198,1-MIN($L$1,$A198),0):J198)/$M$2,"")</f>
        <v>28.179386755176232</v>
      </c>
      <c r="L198" s="34">
        <f t="shared" si="26"/>
        <v>30.10622901454819</v>
      </c>
      <c r="M198" s="14">
        <f t="shared" si="27"/>
        <v>27.269602133746048</v>
      </c>
      <c r="N198" s="9">
        <f t="shared" si="28"/>
        <v>28.439746304772022</v>
      </c>
      <c r="O198" s="35"/>
      <c r="P198" s="18">
        <f t="shared" si="29"/>
        <v>0</v>
      </c>
      <c r="Q198" s="105">
        <f t="shared" si="30"/>
        <v>0</v>
      </c>
      <c r="R198" s="18"/>
    </row>
    <row r="199" spans="1:18" ht="12.75">
      <c r="A199" s="19">
        <f t="shared" si="21"/>
        <v>192</v>
      </c>
      <c r="B199" s="18">
        <f t="shared" si="22"/>
      </c>
      <c r="C199" s="3">
        <f t="shared" si="23"/>
        <v>141</v>
      </c>
      <c r="D199" s="79">
        <f>Download!C199</f>
        <v>39531</v>
      </c>
      <c r="E199" s="80">
        <f>Download!I199</f>
        <v>29.06</v>
      </c>
      <c r="F199" s="14">
        <f ca="1">IF($E199&lt;&gt;"",AVERAGE(E199:OFFSET(E199,-MIN($I$1,COUNT(E$8:$E199)),0)),"")</f>
        <v>28.48594594594594</v>
      </c>
      <c r="G199" s="9">
        <f ca="1">IF($E199&lt;&gt;"",SUMPRODUCT(B$8:OFFSET($B$8,MIN($I$1,$A199)-1,0),OFFSET(E199,1-MIN($I$1,$A199),0):E199)/$J$2,"")</f>
        <v>28.238453453453456</v>
      </c>
      <c r="H199" s="9">
        <f ca="1">IF($E199&lt;&gt;"",SUMPRODUCT(B$8:OFFSET($B$8,MIN($I$2,$A199)-1,0),OFFSET(E199,1-MIN($I$2,$A199),0):E199)/$J$3,"")</f>
        <v>28.433508771929827</v>
      </c>
      <c r="I199" s="9">
        <f t="shared" si="24"/>
        <v>29.02672009891825</v>
      </c>
      <c r="J199" s="14">
        <f t="shared" si="25"/>
        <v>28.628564090406197</v>
      </c>
      <c r="K199" s="9">
        <f ca="1">IF($E199&lt;&gt;"",SUMPRODUCT(B$8:OFFSET($B$8,MIN($L$1,$A199)-1,0),OFFSET(J199,1-MIN($L$1,$A199),0):J199)/$M$2,"")</f>
        <v>28.343686205002</v>
      </c>
      <c r="L199" s="34">
        <f t="shared" si="26"/>
        <v>30.077167097477407</v>
      </c>
      <c r="M199" s="14">
        <f t="shared" si="27"/>
        <v>27.4616683044463</v>
      </c>
      <c r="N199" s="9">
        <f t="shared" si="28"/>
        <v>28.505036167427598</v>
      </c>
      <c r="O199" s="35"/>
      <c r="P199" s="18">
        <f t="shared" si="29"/>
        <v>0</v>
      </c>
      <c r="Q199" s="105">
        <f t="shared" si="30"/>
        <v>29.06</v>
      </c>
      <c r="R199" s="18"/>
    </row>
    <row r="200" spans="1:18" ht="12.75">
      <c r="A200" s="19">
        <f t="shared" si="21"/>
        <v>193</v>
      </c>
      <c r="B200" s="18">
        <f t="shared" si="22"/>
      </c>
      <c r="C200" s="3">
        <f t="shared" si="23"/>
        <v>142</v>
      </c>
      <c r="D200" s="79">
        <f>Download!C200</f>
        <v>39532</v>
      </c>
      <c r="E200" s="80">
        <f>Download!I200</f>
        <v>29.03</v>
      </c>
      <c r="F200" s="14">
        <f ca="1">IF($E200&lt;&gt;"",AVERAGE(E200:OFFSET(E200,-MIN($I$1,COUNT(E$8:$E200)),0)),"")</f>
        <v>28.406756756756756</v>
      </c>
      <c r="G200" s="9">
        <f ca="1">IF($E200&lt;&gt;"",SUMPRODUCT(B$8:OFFSET($B$8,MIN($I$1,$A200)-1,0),OFFSET(E200,1-MIN($I$1,$A200),0):E200)/$J$2,"")</f>
        <v>28.273078078078083</v>
      </c>
      <c r="H200" s="9">
        <f ca="1">IF($E200&lt;&gt;"",SUMPRODUCT(B$8:OFFSET($B$8,MIN($I$2,$A200)-1,0),OFFSET(E200,1-MIN($I$2,$A200),0):E200)/$J$3,"")</f>
        <v>28.524912280701756</v>
      </c>
      <c r="I200" s="9">
        <f t="shared" si="24"/>
        <v>29.026897390868616</v>
      </c>
      <c r="J200" s="14">
        <f t="shared" si="25"/>
        <v>28.77674648332543</v>
      </c>
      <c r="K200" s="9">
        <f ca="1">IF($E200&lt;&gt;"",SUMPRODUCT(B$8:OFFSET($B$8,MIN($L$1,$A200)-1,0),OFFSET(J200,1-MIN($L$1,$A200),0):J200)/$M$2,"")</f>
        <v>28.508282982230348</v>
      </c>
      <c r="L200" s="34">
        <f t="shared" si="26"/>
        <v>30.04807912254748</v>
      </c>
      <c r="M200" s="14">
        <f t="shared" si="27"/>
        <v>27.627091772936843</v>
      </c>
      <c r="N200" s="9">
        <f t="shared" si="28"/>
        <v>28.56029551822469</v>
      </c>
      <c r="O200" s="35"/>
      <c r="P200" s="18">
        <f t="shared" si="29"/>
        <v>0</v>
      </c>
      <c r="Q200" s="105">
        <f t="shared" si="30"/>
        <v>0</v>
      </c>
      <c r="R200" s="18"/>
    </row>
    <row r="201" spans="1:18" ht="12.75">
      <c r="A201" s="19">
        <f t="shared" si="21"/>
        <v>194</v>
      </c>
      <c r="B201" s="18">
        <f t="shared" si="22"/>
      </c>
      <c r="C201" s="3">
        <f t="shared" si="23"/>
        <v>143</v>
      </c>
      <c r="D201" s="79">
        <f>Download!C201</f>
        <v>39533</v>
      </c>
      <c r="E201" s="80">
        <f>Download!I201</f>
        <v>28.46</v>
      </c>
      <c r="F201" s="14">
        <f ca="1">IF($E201&lt;&gt;"",AVERAGE(E201:OFFSET(E201,-MIN($I$1,COUNT(E$8:$E201)),0)),"")</f>
        <v>28.301621621621617</v>
      </c>
      <c r="G201" s="9">
        <f ca="1">IF($E201&lt;&gt;"",SUMPRODUCT(B$8:OFFSET($B$8,MIN($I$1,$A201)-1,0),OFFSET(E201,1-MIN($I$1,$A201),0):E201)/$J$2,"")</f>
        <v>28.281876876876872</v>
      </c>
      <c r="H201" s="9">
        <f ca="1">IF($E201&lt;&gt;"",SUMPRODUCT(B$8:OFFSET($B$8,MIN($I$2,$A201)-1,0),OFFSET(E201,1-MIN($I$2,$A201),0):E201)/$J$3,"")</f>
        <v>28.55122807017544</v>
      </c>
      <c r="I201" s="9">
        <f t="shared" si="24"/>
        <v>28.9962542886595</v>
      </c>
      <c r="J201" s="14">
        <f t="shared" si="25"/>
        <v>28.82057926347401</v>
      </c>
      <c r="K201" s="9">
        <f ca="1">IF($E201&lt;&gt;"",SUMPRODUCT(B$8:OFFSET($B$8,MIN($L$1,$A201)-1,0),OFFSET(J201,1-MIN($L$1,$A201),0):J201)/$M$2,"")</f>
        <v>28.6385840727946</v>
      </c>
      <c r="L201" s="34">
        <f t="shared" si="26"/>
        <v>30.00396581358783</v>
      </c>
      <c r="M201" s="14">
        <f t="shared" si="27"/>
        <v>27.65670570844202</v>
      </c>
      <c r="N201" s="9">
        <f t="shared" si="28"/>
        <v>28.549738095253673</v>
      </c>
      <c r="O201" s="35"/>
      <c r="P201" s="18">
        <f t="shared" si="29"/>
        <v>0</v>
      </c>
      <c r="Q201" s="105">
        <f t="shared" si="30"/>
        <v>0</v>
      </c>
      <c r="R201" s="18"/>
    </row>
    <row r="202" spans="1:18" ht="12.75">
      <c r="A202" s="19">
        <f aca="true" t="shared" si="31" ref="A202:A217">1+A201</f>
        <v>195</v>
      </c>
      <c r="B202" s="18">
        <f aca="true" t="shared" si="32" ref="B202:B217">IF(A202&lt;=$I$1,1+B201,"")</f>
      </c>
      <c r="C202" s="3">
        <f aca="true" t="shared" si="33" ref="C202:C217">1+C201</f>
        <v>144</v>
      </c>
      <c r="D202" s="79">
        <f>Download!C202</f>
        <v>39534</v>
      </c>
      <c r="E202" s="80">
        <f>Download!I202</f>
        <v>27.95</v>
      </c>
      <c r="F202" s="14">
        <f ca="1">IF($E202&lt;&gt;"",AVERAGE(E202:OFFSET(E202,-MIN($I$1,COUNT(E$8:$E202)),0)),"")</f>
        <v>28.240270270270265</v>
      </c>
      <c r="G202" s="9">
        <f ca="1">IF($E202&lt;&gt;"",SUMPRODUCT(B$8:OFFSET($B$8,MIN($I$1,$A202)-1,0),OFFSET(E202,1-MIN($I$1,$A202),0):E202)/$J$2,"")</f>
        <v>28.265750750750747</v>
      </c>
      <c r="H202" s="9">
        <f ca="1">IF($E202&lt;&gt;"",SUMPRODUCT(B$8:OFFSET($B$8,MIN($I$2,$A202)-1,0),OFFSET(E202,1-MIN($I$2,$A202),0):E202)/$J$3,"")</f>
        <v>28.520175438596496</v>
      </c>
      <c r="I202" s="9">
        <f aca="true" t="shared" si="34" ref="I202:I217">IF($E202&lt;&gt;"",$J$1*I201+(1-$J$1)*$E202,"")</f>
        <v>28.93970000278601</v>
      </c>
      <c r="J202" s="14">
        <f aca="true" t="shared" si="35" ref="J202:J217">IF($E202&lt;&gt;"",2*H202-G202,"")</f>
        <v>28.774600126442245</v>
      </c>
      <c r="K202" s="9">
        <f ca="1">IF($E202&lt;&gt;"",SUMPRODUCT(B$8:OFFSET($B$8,MIN($L$1,$A202)-1,0),OFFSET(J202,1-MIN($L$1,$A202),0):J202)/$M$2,"")</f>
        <v>28.711495593337705</v>
      </c>
      <c r="L202" s="34">
        <f aca="true" t="shared" si="36" ref="L202:L217">IF($E202&lt;&gt;"",(E202+($I$1-1)*L201)/$I$1,"")</f>
        <v>29.946911207654832</v>
      </c>
      <c r="M202" s="14">
        <f aca="true" t="shared" si="37" ref="M202:M217">IF($E202&lt;&gt;"",(1+$I$4)*N202-$I$4*I202,"")</f>
        <v>27.58042330274047</v>
      </c>
      <c r="N202" s="9">
        <f aca="true" t="shared" si="38" ref="N202:N217">IF($E202&lt;&gt;"",$J$4*N201+(1-$J$4)*$E202,"")</f>
        <v>28.486607769437498</v>
      </c>
      <c r="O202" s="35"/>
      <c r="P202" s="18">
        <f t="shared" si="29"/>
        <v>0</v>
      </c>
      <c r="Q202" s="105">
        <f t="shared" si="30"/>
        <v>0</v>
      </c>
      <c r="R202" s="18"/>
    </row>
    <row r="203" spans="1:18" ht="12.75">
      <c r="A203" s="19">
        <f t="shared" si="31"/>
        <v>196</v>
      </c>
      <c r="B203" s="18">
        <f t="shared" si="32"/>
      </c>
      <c r="C203" s="3">
        <f t="shared" si="33"/>
        <v>145</v>
      </c>
      <c r="D203" s="79">
        <f>Download!C203</f>
        <v>39535</v>
      </c>
      <c r="E203" s="80">
        <f>Download!I203</f>
        <v>27.81</v>
      </c>
      <c r="F203" s="14">
        <f ca="1">IF($E203&lt;&gt;"",AVERAGE(E203:OFFSET(E203,-MIN($I$1,COUNT(E$8:$E203)),0)),"")</f>
        <v>28.18216216216216</v>
      </c>
      <c r="G203" s="9">
        <f ca="1">IF($E203&lt;&gt;"",SUMPRODUCT(B$8:OFFSET($B$8,MIN($I$1,$A203)-1,0),OFFSET(E203,1-MIN($I$1,$A203),0):E203)/$J$2,"")</f>
        <v>28.24507507507507</v>
      </c>
      <c r="H203" s="9">
        <f ca="1">IF($E203&lt;&gt;"",SUMPRODUCT(B$8:OFFSET($B$8,MIN($I$2,$A203)-1,0),OFFSET(E203,1-MIN($I$2,$A203),0):E203)/$J$3,"")</f>
        <v>28.46941520467836</v>
      </c>
      <c r="I203" s="9">
        <f t="shared" si="34"/>
        <v>28.87863513777055</v>
      </c>
      <c r="J203" s="14">
        <f t="shared" si="35"/>
        <v>28.693755334281647</v>
      </c>
      <c r="K203" s="9">
        <f ca="1">IF($E203&lt;&gt;"",SUMPRODUCT(B$8:OFFSET($B$8,MIN($L$1,$A203)-1,0),OFFSET(J203,1-MIN($L$1,$A203),0):J203)/$M$2,"")</f>
        <v>28.7317822709928</v>
      </c>
      <c r="L203" s="34">
        <f t="shared" si="36"/>
        <v>29.88755256299775</v>
      </c>
      <c r="M203" s="14">
        <f t="shared" si="37"/>
        <v>27.48888742137008</v>
      </c>
      <c r="N203" s="9">
        <f t="shared" si="38"/>
        <v>28.415385898970392</v>
      </c>
      <c r="O203" s="35"/>
      <c r="P203" s="18">
        <f t="shared" si="29"/>
        <v>0</v>
      </c>
      <c r="Q203" s="105">
        <f t="shared" si="30"/>
        <v>0</v>
      </c>
      <c r="R203" s="18"/>
    </row>
    <row r="204" spans="1:18" ht="12.75">
      <c r="A204" s="19">
        <f t="shared" si="31"/>
        <v>197</v>
      </c>
      <c r="B204" s="18">
        <f t="shared" si="32"/>
      </c>
      <c r="C204" s="3">
        <f t="shared" si="33"/>
        <v>146</v>
      </c>
      <c r="D204" s="79">
        <f>Download!C204</f>
        <v>39538</v>
      </c>
      <c r="E204" s="80">
        <f>Download!I204</f>
        <v>28.28</v>
      </c>
      <c r="F204" s="14">
        <f ca="1">IF($E204&lt;&gt;"",AVERAGE(E204:OFFSET(E204,-MIN($I$1,COUNT(E$8:$E204)),0)),"")</f>
        <v>28.166756756756758</v>
      </c>
      <c r="G204" s="9">
        <f ca="1">IF($E204&lt;&gt;"",SUMPRODUCT(B$8:OFFSET($B$8,MIN($I$1,$A204)-1,0),OFFSET(E204,1-MIN($I$1,$A204),0):E204)/$J$2,"")</f>
        <v>28.251366366366366</v>
      </c>
      <c r="H204" s="9">
        <f ca="1">IF($E204&lt;&gt;"",SUMPRODUCT(B$8:OFFSET($B$8,MIN($I$2,$A204)-1,0),OFFSET(E204,1-MIN($I$2,$A204),0):E204)/$J$3,"")</f>
        <v>28.462748538011695</v>
      </c>
      <c r="I204" s="9">
        <f t="shared" si="34"/>
        <v>28.846276481674845</v>
      </c>
      <c r="J204" s="14">
        <f t="shared" si="35"/>
        <v>28.674130709657025</v>
      </c>
      <c r="K204" s="9">
        <f ca="1">IF($E204&lt;&gt;"",SUMPRODUCT(B$8:OFFSET($B$8,MIN($L$1,$A204)-1,0),OFFSET(J204,1-MIN($L$1,$A204),0):J204)/$M$2,"")</f>
        <v>28.72646458488564</v>
      </c>
      <c r="L204" s="34">
        <f t="shared" si="36"/>
        <v>29.842898325136705</v>
      </c>
      <c r="M204" s="14">
        <f t="shared" si="37"/>
        <v>27.51085129178137</v>
      </c>
      <c r="N204" s="9">
        <f t="shared" si="38"/>
        <v>28.40113475171035</v>
      </c>
      <c r="O204" s="35"/>
      <c r="P204" s="18">
        <f aca="true" t="shared" si="39" ref="P204:P217">IF($M204&lt;(1+P$5)*MAX($M202,$M203),$E204,0)</f>
        <v>0</v>
      </c>
      <c r="Q204" s="105">
        <f aca="true" t="shared" si="40" ref="Q204:Q217">IF($M204&gt;(1+Q$5)*MIN($M202,$M203),$E204,0)</f>
        <v>0</v>
      </c>
      <c r="R204" s="18"/>
    </row>
    <row r="205" spans="1:18" ht="12.75">
      <c r="A205" s="19">
        <f t="shared" si="31"/>
        <v>198</v>
      </c>
      <c r="B205" s="18">
        <f t="shared" si="32"/>
      </c>
      <c r="C205" s="3">
        <f t="shared" si="33"/>
        <v>147</v>
      </c>
      <c r="D205" s="79">
        <f>Download!C205</f>
        <v>39539</v>
      </c>
      <c r="E205" s="80">
        <f>Download!I205</f>
        <v>29.39</v>
      </c>
      <c r="F205" s="14">
        <f ca="1">IF($E205&lt;&gt;"",AVERAGE(E205:OFFSET(E205,-MIN($I$1,COUNT(E$8:$E205)),0)),"")</f>
        <v>28.195945945945947</v>
      </c>
      <c r="G205" s="9">
        <f ca="1">IF($E205&lt;&gt;"",SUMPRODUCT(B$8:OFFSET($B$8,MIN($I$1,$A205)-1,0),OFFSET(E205,1-MIN($I$1,$A205),0):E205)/$J$2,"")</f>
        <v>28.317702702702704</v>
      </c>
      <c r="H205" s="9">
        <f ca="1">IF($E205&lt;&gt;"",SUMPRODUCT(B$8:OFFSET($B$8,MIN($I$2,$A205)-1,0),OFFSET(E205,1-MIN($I$2,$A205),0):E205)/$J$3,"")</f>
        <v>28.568304093567253</v>
      </c>
      <c r="I205" s="9">
        <f t="shared" si="34"/>
        <v>28.875666942124855</v>
      </c>
      <c r="J205" s="14">
        <f t="shared" si="35"/>
        <v>28.818905484431802</v>
      </c>
      <c r="K205" s="9">
        <f ca="1">IF($E205&lt;&gt;"",SUMPRODUCT(B$8:OFFSET($B$8,MIN($L$1,$A205)-1,0),OFFSET(J205,1-MIN($L$1,$A205),0):J205)/$M$2,"")</f>
        <v>28.752419675314417</v>
      </c>
      <c r="L205" s="34">
        <f t="shared" si="36"/>
        <v>29.830317816105133</v>
      </c>
      <c r="M205" s="14">
        <f t="shared" si="37"/>
        <v>27.764343607183342</v>
      </c>
      <c r="N205" s="9">
        <f t="shared" si="38"/>
        <v>28.505225830477684</v>
      </c>
      <c r="O205" s="35"/>
      <c r="P205" s="18">
        <f t="shared" si="39"/>
        <v>0</v>
      </c>
      <c r="Q205" s="105">
        <f t="shared" si="40"/>
        <v>0</v>
      </c>
      <c r="R205" s="18"/>
    </row>
    <row r="206" spans="1:18" ht="12.75">
      <c r="A206" s="19">
        <f t="shared" si="31"/>
        <v>199</v>
      </c>
      <c r="B206" s="18">
        <f t="shared" si="32"/>
      </c>
      <c r="C206" s="3">
        <f t="shared" si="33"/>
        <v>148</v>
      </c>
      <c r="D206" s="79">
        <f>Download!C206</f>
        <v>39540</v>
      </c>
      <c r="E206" s="80">
        <f>Download!I206</f>
        <v>29.05</v>
      </c>
      <c r="F206" s="14">
        <f ca="1">IF($E206&lt;&gt;"",AVERAGE(E206:OFFSET(E206,-MIN($I$1,COUNT(E$8:$E206)),0)),"")</f>
        <v>28.226756756756753</v>
      </c>
      <c r="G206" s="9">
        <f ca="1">IF($E206&lt;&gt;"",SUMPRODUCT(B$8:OFFSET($B$8,MIN($I$1,$A206)-1,0),OFFSET(E206,1-MIN($I$1,$A206),0):E206)/$J$2,"")</f>
        <v>28.363438438438436</v>
      </c>
      <c r="H206" s="9">
        <f ca="1">IF($E206&lt;&gt;"",SUMPRODUCT(B$8:OFFSET($B$8,MIN($I$2,$A206)-1,0),OFFSET(E206,1-MIN($I$2,$A206),0):E206)/$J$3,"")</f>
        <v>28.630058479532163</v>
      </c>
      <c r="I206" s="9">
        <f t="shared" si="34"/>
        <v>28.885090350658647</v>
      </c>
      <c r="J206" s="14">
        <f t="shared" si="35"/>
        <v>28.89667852062589</v>
      </c>
      <c r="K206" s="9">
        <f ca="1">IF($E206&lt;&gt;"",SUMPRODUCT(B$8:OFFSET($B$8,MIN($L$1,$A206)-1,0),OFFSET(J206,1-MIN($L$1,$A206),0):J206)/$M$2,"")</f>
        <v>28.791531757321234</v>
      </c>
      <c r="L206" s="34">
        <f t="shared" si="36"/>
        <v>29.808642321213327</v>
      </c>
      <c r="M206" s="14">
        <f t="shared" si="37"/>
        <v>27.91753073838597</v>
      </c>
      <c r="N206" s="9">
        <f t="shared" si="38"/>
        <v>28.562570479901087</v>
      </c>
      <c r="O206" s="35"/>
      <c r="P206" s="18">
        <f t="shared" si="39"/>
        <v>0</v>
      </c>
      <c r="Q206" s="105">
        <f t="shared" si="40"/>
        <v>0</v>
      </c>
      <c r="R206" s="18"/>
    </row>
    <row r="207" spans="1:18" ht="12.75">
      <c r="A207" s="19">
        <f t="shared" si="31"/>
        <v>200</v>
      </c>
      <c r="B207" s="18">
        <f t="shared" si="32"/>
      </c>
      <c r="C207" s="3">
        <f t="shared" si="33"/>
        <v>149</v>
      </c>
      <c r="D207" s="79">
        <f>Download!C207</f>
        <v>39541</v>
      </c>
      <c r="E207" s="80">
        <f>Download!I207</f>
        <v>28.89</v>
      </c>
      <c r="F207" s="14">
        <f ca="1">IF($E207&lt;&gt;"",AVERAGE(E207:OFFSET(E207,-MIN($I$1,COUNT(E$8:$E207)),0)),"")</f>
        <v>28.241351351351348</v>
      </c>
      <c r="G207" s="9">
        <f ca="1">IF($E207&lt;&gt;"",SUMPRODUCT(B$8:OFFSET($B$8,MIN($I$1,$A207)-1,0),OFFSET(E207,1-MIN($I$1,$A207),0):E207)/$J$2,"")</f>
        <v>28.399474474474474</v>
      </c>
      <c r="H207" s="9">
        <f ca="1">IF($E207&lt;&gt;"",SUMPRODUCT(B$8:OFFSET($B$8,MIN($I$2,$A207)-1,0),OFFSET(E207,1-MIN($I$2,$A207),0):E207)/$J$3,"")</f>
        <v>28.665730994152046</v>
      </c>
      <c r="I207" s="9">
        <f t="shared" si="34"/>
        <v>28.88535573710953</v>
      </c>
      <c r="J207" s="14">
        <f t="shared" si="35"/>
        <v>28.93198751382962</v>
      </c>
      <c r="K207" s="9">
        <f ca="1">IF($E207&lt;&gt;"",SUMPRODUCT(B$8:OFFSET($B$8,MIN($L$1,$A207)-1,0),OFFSET(J207,1-MIN($L$1,$A207),0):J207)/$M$2,"")</f>
        <v>28.83502107370528</v>
      </c>
      <c r="L207" s="34">
        <f t="shared" si="36"/>
        <v>29.783124478957404</v>
      </c>
      <c r="M207" s="14">
        <f t="shared" si="37"/>
        <v>28.02039876130491</v>
      </c>
      <c r="N207" s="9">
        <f t="shared" si="38"/>
        <v>28.597036745174655</v>
      </c>
      <c r="O207" s="35"/>
      <c r="P207" s="18">
        <f t="shared" si="39"/>
        <v>0</v>
      </c>
      <c r="Q207" s="105">
        <f t="shared" si="40"/>
        <v>0</v>
      </c>
      <c r="R207" s="18"/>
    </row>
    <row r="208" spans="1:18" ht="12.75">
      <c r="A208" s="19">
        <f t="shared" si="31"/>
        <v>201</v>
      </c>
      <c r="B208" s="18">
        <f t="shared" si="32"/>
      </c>
      <c r="C208" s="3">
        <f t="shared" si="33"/>
        <v>150</v>
      </c>
      <c r="D208" s="79">
        <f>Download!C208</f>
        <v>39542</v>
      </c>
      <c r="E208" s="80">
        <f>Download!I208</f>
        <v>29.05</v>
      </c>
      <c r="F208" s="14">
        <f ca="1">IF($E208&lt;&gt;"",AVERAGE(E208:OFFSET(E208,-MIN($I$1,COUNT(E$8:$E208)),0)),"")</f>
        <v>28.269729729729725</v>
      </c>
      <c r="G208" s="9">
        <f ca="1">IF($E208&lt;&gt;"",SUMPRODUCT(B$8:OFFSET($B$8,MIN($I$1,$A208)-1,0),OFFSET(E208,1-MIN($I$1,$A208),0):E208)/$J$2,"")</f>
        <v>28.442822822822826</v>
      </c>
      <c r="H208" s="9">
        <f ca="1">IF($E208&lt;&gt;"",SUMPRODUCT(B$8:OFFSET($B$8,MIN($I$2,$A208)-1,0),OFFSET(E208,1-MIN($I$2,$A208),0):E208)/$J$3,"")</f>
        <v>28.71169590643274</v>
      </c>
      <c r="I208" s="9">
        <f t="shared" si="34"/>
        <v>28.894255426995503</v>
      </c>
      <c r="J208" s="14">
        <f t="shared" si="35"/>
        <v>28.980568990042656</v>
      </c>
      <c r="K208" s="9">
        <f ca="1">IF($E208&lt;&gt;"",SUMPRODUCT(B$8:OFFSET($B$8,MIN($L$1,$A208)-1,0),OFFSET(J208,1-MIN($L$1,$A208),0):J208)/$M$2,"")</f>
        <v>28.887085657085652</v>
      </c>
      <c r="L208" s="34">
        <f t="shared" si="36"/>
        <v>29.762759910097472</v>
      </c>
      <c r="M208" s="14">
        <f t="shared" si="37"/>
        <v>28.14564040937254</v>
      </c>
      <c r="N208" s="9">
        <f t="shared" si="38"/>
        <v>28.64471708778785</v>
      </c>
      <c r="O208" s="35"/>
      <c r="P208" s="18">
        <f t="shared" si="39"/>
        <v>0</v>
      </c>
      <c r="Q208" s="105">
        <f t="shared" si="40"/>
        <v>0</v>
      </c>
      <c r="R208" s="18"/>
    </row>
    <row r="209" spans="1:18" ht="12.75">
      <c r="A209" s="19">
        <f t="shared" si="31"/>
        <v>202</v>
      </c>
      <c r="B209" s="18">
        <f t="shared" si="32"/>
      </c>
      <c r="C209" s="3">
        <f t="shared" si="33"/>
        <v>151</v>
      </c>
      <c r="D209" s="79">
        <f>Download!C209</f>
        <v>39545</v>
      </c>
      <c r="E209" s="80">
        <f>Download!I209</f>
        <v>29.05</v>
      </c>
      <c r="F209" s="14">
        <f ca="1">IF($E209&lt;&gt;"",AVERAGE(E209:OFFSET(E209,-MIN($I$1,COUNT(E$8:$E209)),0)),"")</f>
        <v>28.294594594594592</v>
      </c>
      <c r="G209" s="9">
        <f ca="1">IF($E209&lt;&gt;"",SUMPRODUCT(B$8:OFFSET($B$8,MIN($I$1,$A209)-1,0),OFFSET(E209,1-MIN($I$1,$A209),0):E209)/$J$2,"")</f>
        <v>28.484789789789783</v>
      </c>
      <c r="H209" s="9">
        <f ca="1">IF($E209&lt;&gt;"",SUMPRODUCT(B$8:OFFSET($B$8,MIN($I$2,$A209)-1,0),OFFSET(E209,1-MIN($I$2,$A209),0):E209)/$J$3,"")</f>
        <v>28.75122807017544</v>
      </c>
      <c r="I209" s="9">
        <f t="shared" si="34"/>
        <v>28.902674052563313</v>
      </c>
      <c r="J209" s="14">
        <f t="shared" si="35"/>
        <v>29.017666350561097</v>
      </c>
      <c r="K209" s="9">
        <f ca="1">IF($E209&lt;&gt;"",SUMPRODUCT(B$8:OFFSET($B$8,MIN($L$1,$A209)-1,0),OFFSET(J209,1-MIN($L$1,$A209),0):J209)/$M$2,"")</f>
        <v>28.9399414452046</v>
      </c>
      <c r="L209" s="34">
        <f t="shared" si="36"/>
        <v>29.742961023705877</v>
      </c>
      <c r="M209" s="14">
        <f t="shared" si="37"/>
        <v>28.256787235777608</v>
      </c>
      <c r="N209" s="9">
        <f t="shared" si="38"/>
        <v>28.687378446968076</v>
      </c>
      <c r="O209" s="35"/>
      <c r="P209" s="18">
        <f t="shared" si="39"/>
        <v>0</v>
      </c>
      <c r="Q209" s="105">
        <f t="shared" si="40"/>
        <v>0</v>
      </c>
      <c r="R209" s="18"/>
    </row>
    <row r="210" spans="1:18" ht="12.75">
      <c r="A210" s="19">
        <f t="shared" si="31"/>
        <v>203</v>
      </c>
      <c r="B210" s="18">
        <f t="shared" si="32"/>
      </c>
      <c r="C210" s="3">
        <f t="shared" si="33"/>
        <v>152</v>
      </c>
      <c r="D210" s="79">
        <f>Download!C210</f>
        <v>39546</v>
      </c>
      <c r="E210" s="80">
        <f>Download!I210</f>
        <v>28.64</v>
      </c>
      <c r="F210" s="14">
        <f ca="1">IF($E210&lt;&gt;"",AVERAGE(E210:OFFSET(E210,-MIN($I$1,COUNT(E$8:$E210)),0)),"")</f>
        <v>28.291891891891886</v>
      </c>
      <c r="G210" s="9">
        <f ca="1">IF($E210&lt;&gt;"",SUMPRODUCT(B$8:OFFSET($B$8,MIN($I$1,$A210)-1,0),OFFSET(E210,1-MIN($I$1,$A210),0):E210)/$J$2,"")</f>
        <v>28.50412912912913</v>
      </c>
      <c r="H210" s="9">
        <f ca="1">IF($E210&lt;&gt;"",SUMPRODUCT(B$8:OFFSET($B$8,MIN($I$2,$A210)-1,0),OFFSET(E210,1-MIN($I$2,$A210),0):E210)/$J$3,"")</f>
        <v>28.748304093567246</v>
      </c>
      <c r="I210" s="9">
        <f t="shared" si="34"/>
        <v>28.888475455127455</v>
      </c>
      <c r="J210" s="14">
        <f t="shared" si="35"/>
        <v>28.99247905800536</v>
      </c>
      <c r="K210" s="9">
        <f ca="1">IF($E210&lt;&gt;"",SUMPRODUCT(B$8:OFFSET($B$8,MIN($L$1,$A210)-1,0),OFFSET(J210,1-MIN($L$1,$A210),0):J210)/$M$2,"")</f>
        <v>28.970176529913367</v>
      </c>
      <c r="L210" s="34">
        <f t="shared" si="36"/>
        <v>29.71232321749183</v>
      </c>
      <c r="M210" s="14">
        <f t="shared" si="37"/>
        <v>28.27022281581729</v>
      </c>
      <c r="N210" s="9">
        <f t="shared" si="38"/>
        <v>28.682391242024067</v>
      </c>
      <c r="O210" s="35"/>
      <c r="P210" s="18">
        <f t="shared" si="39"/>
        <v>0</v>
      </c>
      <c r="Q210" s="105">
        <f t="shared" si="40"/>
        <v>0</v>
      </c>
      <c r="R210" s="18"/>
    </row>
    <row r="211" spans="1:18" ht="12.75">
      <c r="A211" s="19">
        <f t="shared" si="31"/>
        <v>204</v>
      </c>
      <c r="B211" s="18">
        <f t="shared" si="32"/>
      </c>
      <c r="C211" s="3">
        <f t="shared" si="33"/>
        <v>153</v>
      </c>
      <c r="D211" s="79">
        <f>Download!C211</f>
        <v>39547</v>
      </c>
      <c r="E211" s="80">
        <f>Download!I211</f>
        <v>28.78</v>
      </c>
      <c r="F211" s="14">
        <f ca="1">IF($E211&lt;&gt;"",AVERAGE(E211:OFFSET(E211,-MIN($I$1,COUNT(E$8:$E211)),0)),"")</f>
        <v>28.305135135135128</v>
      </c>
      <c r="G211" s="9">
        <f ca="1">IF($E211&lt;&gt;"",SUMPRODUCT(B$8:OFFSET($B$8,MIN($I$1,$A211)-1,0),OFFSET(E211,1-MIN($I$1,$A211),0):E211)/$J$2,"")</f>
        <v>28.53051051051051</v>
      </c>
      <c r="H211" s="9">
        <f ca="1">IF($E211&lt;&gt;"",SUMPRODUCT(B$8:OFFSET($B$8,MIN($I$2,$A211)-1,0),OFFSET(E211,1-MIN($I$2,$A211),0):E211)/$J$3,"")</f>
        <v>28.759415204678362</v>
      </c>
      <c r="I211" s="9">
        <f t="shared" si="34"/>
        <v>28.882611917012458</v>
      </c>
      <c r="J211" s="14">
        <f t="shared" si="35"/>
        <v>28.988319898846214</v>
      </c>
      <c r="K211" s="9">
        <f ca="1">IF($E211&lt;&gt;"",SUMPRODUCT(B$8:OFFSET($B$8,MIN($L$1,$A211)-1,0),OFFSET(J211,1-MIN($L$1,$A211),0):J211)/$M$2,"")</f>
        <v>28.984063838274363</v>
      </c>
      <c r="L211" s="34">
        <f t="shared" si="36"/>
        <v>29.686425350339277</v>
      </c>
      <c r="M211" s="14">
        <f t="shared" si="37"/>
        <v>28.31277371035548</v>
      </c>
      <c r="N211" s="9">
        <f t="shared" si="38"/>
        <v>28.692665848126797</v>
      </c>
      <c r="O211" s="35"/>
      <c r="P211" s="18">
        <f t="shared" si="39"/>
        <v>0</v>
      </c>
      <c r="Q211" s="105">
        <f t="shared" si="40"/>
        <v>0</v>
      </c>
      <c r="R211" s="18"/>
    </row>
    <row r="212" spans="1:18" ht="12.75">
      <c r="A212" s="19">
        <f t="shared" si="31"/>
        <v>205</v>
      </c>
      <c r="B212" s="18">
        <f t="shared" si="32"/>
      </c>
      <c r="C212" s="3">
        <f t="shared" si="33"/>
        <v>154</v>
      </c>
      <c r="D212" s="79">
        <f>Download!C212</f>
        <v>39548</v>
      </c>
      <c r="E212" s="80">
        <f>Download!I212</f>
        <v>29</v>
      </c>
      <c r="F212" s="14">
        <f ca="1">IF($E212&lt;&gt;"",AVERAGE(E212:OFFSET(E212,-MIN($I$1,COUNT(E$8:$E212)),0)),"")</f>
        <v>28.326486486486477</v>
      </c>
      <c r="G212" s="9">
        <f ca="1">IF($E212&lt;&gt;"",SUMPRODUCT(B$8:OFFSET($B$8,MIN($I$1,$A212)-1,0),OFFSET(E212,1-MIN($I$1,$A212),0):E212)/$J$2,"")</f>
        <v>28.567927927927926</v>
      </c>
      <c r="H212" s="9">
        <f ca="1">IF($E212&lt;&gt;"",SUMPRODUCT(B$8:OFFSET($B$8,MIN($I$2,$A212)-1,0),OFFSET(E212,1-MIN($I$2,$A212),0):E212)/$J$3,"")</f>
        <v>28.792163742690057</v>
      </c>
      <c r="I212" s="9">
        <f t="shared" si="34"/>
        <v>28.888957218795568</v>
      </c>
      <c r="J212" s="14">
        <f t="shared" si="35"/>
        <v>29.01639955745219</v>
      </c>
      <c r="K212" s="9">
        <f ca="1">IF($E212&lt;&gt;"",SUMPRODUCT(B$8:OFFSET($B$8,MIN($L$1,$A212)-1,0),OFFSET(J212,1-MIN($L$1,$A212),0):J212)/$M$2,"")</f>
        <v>28.99790655316971</v>
      </c>
      <c r="L212" s="34">
        <f t="shared" si="36"/>
        <v>29.66735797949652</v>
      </c>
      <c r="M212" s="14">
        <f t="shared" si="37"/>
        <v>28.397135996854473</v>
      </c>
      <c r="N212" s="9">
        <f t="shared" si="38"/>
        <v>28.725016811481872</v>
      </c>
      <c r="O212" s="35"/>
      <c r="P212" s="18">
        <f t="shared" si="39"/>
        <v>0</v>
      </c>
      <c r="Q212" s="105">
        <f t="shared" si="40"/>
        <v>0</v>
      </c>
      <c r="R212" s="18"/>
    </row>
    <row r="213" spans="1:18" ht="12.75">
      <c r="A213" s="19">
        <f t="shared" si="31"/>
        <v>206</v>
      </c>
      <c r="B213" s="18">
        <f t="shared" si="32"/>
      </c>
      <c r="C213" s="3">
        <f t="shared" si="33"/>
        <v>155</v>
      </c>
      <c r="D213" s="79">
        <f>Download!C213</f>
        <v>39549</v>
      </c>
      <c r="E213" s="80">
        <f>Download!I213</f>
        <v>28.18</v>
      </c>
      <c r="F213" s="14">
        <f ca="1">IF($E213&lt;&gt;"",AVERAGE(E213:OFFSET(E213,-MIN($I$1,COUNT(E$8:$E213)),0)),"")</f>
        <v>28.32945945945945</v>
      </c>
      <c r="G213" s="9">
        <f ca="1">IF($E213&lt;&gt;"",SUMPRODUCT(B$8:OFFSET($B$8,MIN($I$1,$A213)-1,0),OFFSET(E213,1-MIN($I$1,$A213),0):E213)/$J$2,"")</f>
        <v>28.55962462462462</v>
      </c>
      <c r="H213" s="9">
        <f ca="1">IF($E213&lt;&gt;"",SUMPRODUCT(B$8:OFFSET($B$8,MIN($I$2,$A213)-1,0),OFFSET(E213,1-MIN($I$2,$A213),0):E213)/$J$3,"")</f>
        <v>28.7319298245614</v>
      </c>
      <c r="I213" s="9">
        <f t="shared" si="34"/>
        <v>28.85063520696878</v>
      </c>
      <c r="J213" s="14">
        <f t="shared" si="35"/>
        <v>28.90423502449818</v>
      </c>
      <c r="K213" s="9">
        <f ca="1">IF($E213&lt;&gt;"",SUMPRODUCT(B$8:OFFSET($B$8,MIN($L$1,$A213)-1,0),OFFSET(J213,1-MIN($L$1,$A213),0):J213)/$M$2,"")</f>
        <v>28.974001256895992</v>
      </c>
      <c r="L213" s="34">
        <f t="shared" si="36"/>
        <v>29.62604248006606</v>
      </c>
      <c r="M213" s="14">
        <f t="shared" si="37"/>
        <v>28.301669448461148</v>
      </c>
      <c r="N213" s="9">
        <f t="shared" si="38"/>
        <v>28.66764662079957</v>
      </c>
      <c r="O213" s="35"/>
      <c r="P213" s="18">
        <f t="shared" si="39"/>
        <v>0</v>
      </c>
      <c r="Q213" s="105">
        <f t="shared" si="40"/>
        <v>0</v>
      </c>
      <c r="R213" s="18"/>
    </row>
    <row r="214" spans="1:18" ht="12.75">
      <c r="A214" s="19">
        <f t="shared" si="31"/>
        <v>207</v>
      </c>
      <c r="B214" s="18">
        <f t="shared" si="32"/>
      </c>
      <c r="C214" s="3">
        <f t="shared" si="33"/>
        <v>156</v>
      </c>
      <c r="D214" s="79">
        <f>Download!C214</f>
        <v>39552</v>
      </c>
      <c r="E214" s="80">
        <f>Download!I214</f>
        <v>27.96</v>
      </c>
      <c r="F214" s="14">
        <f ca="1">IF($E214&lt;&gt;"",AVERAGE(E214:OFFSET(E214,-MIN($I$1,COUNT(E$8:$E214)),0)),"")</f>
        <v>28.32513513513512</v>
      </c>
      <c r="G214" s="9">
        <f ca="1">IF($E214&lt;&gt;"",SUMPRODUCT(B$8:OFFSET($B$8,MIN($I$1,$A214)-1,0),OFFSET(E214,1-MIN($I$1,$A214),0):E214)/$J$2,"")</f>
        <v>28.539339339339335</v>
      </c>
      <c r="H214" s="9">
        <f ca="1">IF($E214&lt;&gt;"",SUMPRODUCT(B$8:OFFSET($B$8,MIN($I$2,$A214)-1,0),OFFSET(E214,1-MIN($I$2,$A214),0):E214)/$J$3,"")</f>
        <v>28.648654970760234</v>
      </c>
      <c r="I214" s="9">
        <f t="shared" si="34"/>
        <v>28.802492763348845</v>
      </c>
      <c r="J214" s="14">
        <f t="shared" si="35"/>
        <v>28.757970602181132</v>
      </c>
      <c r="K214" s="9">
        <f ca="1">IF($E214&lt;&gt;"",SUMPRODUCT(B$8:OFFSET($B$8,MIN($L$1,$A214)-1,0),OFFSET(J214,1-MIN($L$1,$A214),0):J214)/$M$2,"")</f>
        <v>28.90962767278557</v>
      </c>
      <c r="L214" s="34">
        <f t="shared" si="36"/>
        <v>29.57976352228645</v>
      </c>
      <c r="M214" s="14">
        <f t="shared" si="37"/>
        <v>28.174486981764304</v>
      </c>
      <c r="N214" s="9">
        <f t="shared" si="38"/>
        <v>28.593157502820667</v>
      </c>
      <c r="O214" s="35"/>
      <c r="P214" s="18">
        <f t="shared" si="39"/>
        <v>0</v>
      </c>
      <c r="Q214" s="105">
        <f t="shared" si="40"/>
        <v>0</v>
      </c>
      <c r="R214" s="18"/>
    </row>
    <row r="215" spans="1:18" ht="12.75">
      <c r="A215" s="19">
        <f t="shared" si="31"/>
        <v>208</v>
      </c>
      <c r="B215" s="18">
        <f t="shared" si="32"/>
      </c>
      <c r="C215" s="3">
        <f t="shared" si="33"/>
        <v>157</v>
      </c>
      <c r="D215" s="79">
        <f>Download!C215</f>
        <v>39553</v>
      </c>
      <c r="E215" s="80">
        <f>Download!I215</f>
        <v>28.15</v>
      </c>
      <c r="F215" s="14">
        <f ca="1">IF($E215&lt;&gt;"",AVERAGE(E215:OFFSET(E215,-MIN($I$1,COUNT(E$8:$E215)),0)),"")</f>
        <v>28.329189189189186</v>
      </c>
      <c r="G215" s="9">
        <f ca="1">IF($E215&lt;&gt;"",SUMPRODUCT(B$8:OFFSET($B$8,MIN($I$1,$A215)-1,0),OFFSET(E215,1-MIN($I$1,$A215),0):E215)/$J$2,"")</f>
        <v>28.529384384384382</v>
      </c>
      <c r="H215" s="9">
        <f ca="1">IF($E215&lt;&gt;"",SUMPRODUCT(B$8:OFFSET($B$8,MIN($I$2,$A215)-1,0),OFFSET(E215,1-MIN($I$2,$A215),0):E215)/$J$3,"")</f>
        <v>28.59327485380117</v>
      </c>
      <c r="I215" s="9">
        <f t="shared" si="34"/>
        <v>28.76722288424891</v>
      </c>
      <c r="J215" s="14">
        <f t="shared" si="35"/>
        <v>28.657165323217956</v>
      </c>
      <c r="K215" s="9">
        <f ca="1">IF($E215&lt;&gt;"",SUMPRODUCT(B$8:OFFSET($B$8,MIN($L$1,$A215)-1,0),OFFSET(J215,1-MIN($L$1,$A215),0):J215)/$M$2,"")</f>
        <v>28.82705250363145</v>
      </c>
      <c r="L215" s="34">
        <f t="shared" si="36"/>
        <v>29.540047868889605</v>
      </c>
      <c r="M215" s="14">
        <f t="shared" si="37"/>
        <v>28.105082265389242</v>
      </c>
      <c r="N215" s="9">
        <f t="shared" si="38"/>
        <v>28.54650934462902</v>
      </c>
      <c r="O215" s="35"/>
      <c r="P215" s="18">
        <f t="shared" si="39"/>
        <v>0</v>
      </c>
      <c r="Q215" s="105">
        <f t="shared" si="40"/>
        <v>0</v>
      </c>
      <c r="R215" s="18"/>
    </row>
    <row r="216" spans="1:18" ht="12.75">
      <c r="A216" s="19">
        <f t="shared" si="31"/>
        <v>209</v>
      </c>
      <c r="B216" s="18">
        <f t="shared" si="32"/>
      </c>
      <c r="C216" s="3">
        <f t="shared" si="33"/>
        <v>158</v>
      </c>
      <c r="D216" s="79">
        <f>Download!C216</f>
        <v>39554</v>
      </c>
      <c r="E216" s="80">
        <f>Download!I216</f>
        <v>28.84</v>
      </c>
      <c r="F216" s="14">
        <f ca="1">IF($E216&lt;&gt;"",AVERAGE(E216:OFFSET(E216,-MIN($I$1,COUNT(E$8:$E216)),0)),"")</f>
        <v>28.363243243243232</v>
      </c>
      <c r="G216" s="9">
        <f ca="1">IF($E216&lt;&gt;"",SUMPRODUCT(B$8:OFFSET($B$8,MIN($I$1,$A216)-1,0),OFFSET(E216,1-MIN($I$1,$A216),0):E216)/$J$2,"")</f>
        <v>28.555870870870876</v>
      </c>
      <c r="H216" s="9">
        <f ca="1">IF($E216&lt;&gt;"",SUMPRODUCT(B$8:OFFSET($B$8,MIN($I$2,$A216)-1,0),OFFSET(E216,1-MIN($I$2,$A216),0):E216)/$J$3,"")</f>
        <v>28.61269005847953</v>
      </c>
      <c r="I216" s="9">
        <f t="shared" si="34"/>
        <v>28.771156782397618</v>
      </c>
      <c r="J216" s="14">
        <f t="shared" si="35"/>
        <v>28.669509246088182</v>
      </c>
      <c r="K216" s="9">
        <f ca="1">IF($E216&lt;&gt;"",SUMPRODUCT(B$8:OFFSET($B$8,MIN($L$1,$A216)-1,0),OFFSET(J216,1-MIN($L$1,$A216),0):J216)/$M$2,"")</f>
        <v>28.765170885170885</v>
      </c>
      <c r="L216" s="34">
        <f t="shared" si="36"/>
        <v>29.520602094753784</v>
      </c>
      <c r="M216" s="14">
        <f t="shared" si="37"/>
        <v>28.189895728682657</v>
      </c>
      <c r="N216" s="9">
        <f t="shared" si="38"/>
        <v>28.577403097825965</v>
      </c>
      <c r="O216" s="35"/>
      <c r="P216" s="18">
        <f t="shared" si="39"/>
        <v>0</v>
      </c>
      <c r="Q216" s="105">
        <f t="shared" si="40"/>
        <v>0</v>
      </c>
      <c r="R216" s="18"/>
    </row>
    <row r="217" spans="1:18" ht="12.75">
      <c r="A217" s="19">
        <f t="shared" si="31"/>
        <v>210</v>
      </c>
      <c r="B217" s="18">
        <f t="shared" si="32"/>
      </c>
      <c r="C217" s="3">
        <f t="shared" si="33"/>
        <v>159</v>
      </c>
      <c r="D217" s="79">
        <f>Download!C217</f>
        <v>39555</v>
      </c>
      <c r="E217" s="80">
        <f>Download!I217</f>
        <v>29.11</v>
      </c>
      <c r="F217" s="14">
        <f ca="1">IF($E217&lt;&gt;"",AVERAGE(E217:OFFSET(E217,-MIN($I$1,COUNT(E$8:$E217)),0)),"")</f>
        <v>28.400270270270262</v>
      </c>
      <c r="G217" s="9">
        <f ca="1">IF($E217&lt;&gt;"",SUMPRODUCT(B$8:OFFSET($B$8,MIN($I$1,$A217)-1,0),OFFSET(E217,1-MIN($I$1,$A217),0):E217)/$J$2,"")</f>
        <v>28.5953003003003</v>
      </c>
      <c r="H217" s="9">
        <f ca="1">IF($E217&lt;&gt;"",SUMPRODUCT(B$8:OFFSET($B$8,MIN($I$2,$A217)-1,0),OFFSET(E217,1-MIN($I$2,$A217),0):E217)/$J$3,"")</f>
        <v>28.66187134502924</v>
      </c>
      <c r="I217" s="9">
        <f t="shared" si="34"/>
        <v>28.789472631997747</v>
      </c>
      <c r="J217" s="14">
        <f t="shared" si="35"/>
        <v>28.728442389758182</v>
      </c>
      <c r="K217" s="9">
        <f ca="1">IF($E217&lt;&gt;"",SUMPRODUCT(B$8:OFFSET($B$8,MIN($L$1,$A217)-1,0),OFFSET(J217,1-MIN($L$1,$A217),0):J217)/$M$2,"")</f>
        <v>28.735506822612084</v>
      </c>
      <c r="L217" s="34">
        <f t="shared" si="36"/>
        <v>29.50919648101062</v>
      </c>
      <c r="M217" s="14">
        <f t="shared" si="37"/>
        <v>28.32145252490578</v>
      </c>
      <c r="N217" s="9">
        <f t="shared" si="38"/>
        <v>28.633465929633758</v>
      </c>
      <c r="O217" s="35"/>
      <c r="P217" s="18">
        <f t="shared" si="39"/>
        <v>0</v>
      </c>
      <c r="Q217" s="105">
        <f t="shared" si="40"/>
        <v>0</v>
      </c>
      <c r="R217" s="18"/>
    </row>
    <row r="218" spans="1:18" ht="12.75">
      <c r="A218" s="19">
        <f aca="true" t="shared" si="41" ref="A218:A260">1+A217</f>
        <v>211</v>
      </c>
      <c r="B218" s="18">
        <f aca="true" t="shared" si="42" ref="B218:B260">IF(A218&lt;=$I$1,1+B217,"")</f>
      </c>
      <c r="C218" s="3">
        <f aca="true" t="shared" si="43" ref="C218:C260">1+C217</f>
        <v>160</v>
      </c>
      <c r="D218" s="79">
        <f>Download!C218</f>
        <v>39556</v>
      </c>
      <c r="E218" s="80">
        <f>Download!I218</f>
        <v>29.89</v>
      </c>
      <c r="F218" s="14">
        <f ca="1">IF($E218&lt;&gt;"",AVERAGE(E218:OFFSET(E218,-MIN($I$1,COUNT(E$8:$E218)),0)),"")</f>
        <v>28.44378378378378</v>
      </c>
      <c r="G218" s="9">
        <f ca="1">IF($E218&lt;&gt;"",SUMPRODUCT(B$8:OFFSET($B$8,MIN($I$1,$A218)-1,0),OFFSET(E218,1-MIN($I$1,$A218),0):E218)/$J$2,"")</f>
        <v>28.675645645645645</v>
      </c>
      <c r="H218" s="9">
        <f ca="1">IF($E218&lt;&gt;"",SUMPRODUCT(B$8:OFFSET($B$8,MIN($I$2,$A218)-1,0),OFFSET(E218,1-MIN($I$2,$A218),0):E218)/$J$3,"")</f>
        <v>28.792865497076022</v>
      </c>
      <c r="I218" s="9">
        <f aca="true" t="shared" si="44" ref="I218:I260">IF($E218&lt;&gt;"",$J$1*I217+(1-$J$1)*$E218,"")</f>
        <v>28.848960597835706</v>
      </c>
      <c r="J218" s="14">
        <f aca="true" t="shared" si="45" ref="J218:J260">IF($E218&lt;&gt;"",2*H218-G218,"")</f>
        <v>28.9100853485064</v>
      </c>
      <c r="K218" s="9">
        <f ca="1">IF($E218&lt;&gt;"",SUMPRODUCT(B$8:OFFSET($B$8,MIN($L$1,$A218)-1,0),OFFSET(J218,1-MIN($L$1,$A218),0):J218)/$M$2,"")</f>
        <v>28.770115867747442</v>
      </c>
      <c r="L218" s="34">
        <f aca="true" t="shared" si="46" ref="L218:L260">IF($E218&lt;&gt;"",(E218+($I$1-1)*L217)/$I$1,"")</f>
        <v>29.519774356538107</v>
      </c>
      <c r="M218" s="14">
        <f aca="true" t="shared" si="47" ref="M218:M260">IF($E218&lt;&gt;"",(1+$I$4)*N218-$I$4*I218,"")</f>
        <v>28.5992768259771</v>
      </c>
      <c r="N218" s="9">
        <f aca="true" t="shared" si="48" ref="N218:N260">IF($E218&lt;&gt;"",$J$4*N217+(1-$J$4)*$E218,"")</f>
        <v>28.765732673882837</v>
      </c>
      <c r="O218" s="35"/>
      <c r="P218" s="18">
        <f aca="true" t="shared" si="49" ref="P218:P260">IF($M218&lt;(1+P$5)*MAX($M216,$M217),$E218,0)</f>
        <v>0</v>
      </c>
      <c r="Q218" s="105">
        <f aca="true" t="shared" si="50" ref="Q218:Q260">IF($M218&gt;(1+Q$5)*MIN($M216,$M217),$E218,0)</f>
        <v>0</v>
      </c>
      <c r="R218"/>
    </row>
    <row r="219" spans="1:18" ht="12.75">
      <c r="A219" s="19">
        <f t="shared" si="41"/>
        <v>212</v>
      </c>
      <c r="B219" s="18">
        <f t="shared" si="42"/>
      </c>
      <c r="C219" s="3">
        <f t="shared" si="43"/>
        <v>161</v>
      </c>
      <c r="D219" s="79">
        <f>Download!C219</f>
        <v>39559</v>
      </c>
      <c r="E219" s="80">
        <f>Download!I219</f>
        <v>30.31</v>
      </c>
      <c r="F219" s="14">
        <f ca="1">IF($E219&lt;&gt;"",AVERAGE(E219:OFFSET(E219,-MIN($I$1,COUNT(E$8:$E219)),0)),"")</f>
        <v>28.501891891891884</v>
      </c>
      <c r="G219" s="9">
        <f ca="1">IF($E219&lt;&gt;"",SUMPRODUCT(B$8:OFFSET($B$8,MIN($I$1,$A219)-1,0),OFFSET(E219,1-MIN($I$1,$A219),0):E219)/$J$2,"")</f>
        <v>28.776096096096097</v>
      </c>
      <c r="H219" s="9">
        <f ca="1">IF($E219&lt;&gt;"",SUMPRODUCT(B$8:OFFSET($B$8,MIN($I$2,$A219)-1,0),OFFSET(E219,1-MIN($I$2,$A219),0):E219)/$J$3,"")</f>
        <v>28.963040935672517</v>
      </c>
      <c r="I219" s="9">
        <f t="shared" si="44"/>
        <v>28.927935700655397</v>
      </c>
      <c r="J219" s="14">
        <f t="shared" si="45"/>
        <v>29.149985775248936</v>
      </c>
      <c r="K219" s="9">
        <f ca="1">IF($E219&lt;&gt;"",SUMPRODUCT(B$8:OFFSET($B$8,MIN($L$1,$A219)-1,0),OFFSET(J219,1-MIN($L$1,$A219),0):J219)/$M$2,"")</f>
        <v>28.87833047333047</v>
      </c>
      <c r="L219" s="34">
        <f t="shared" si="46"/>
        <v>29.54172506885649</v>
      </c>
      <c r="M219" s="14">
        <f t="shared" si="47"/>
        <v>28.928989986479976</v>
      </c>
      <c r="N219" s="9">
        <f t="shared" si="48"/>
        <v>28.92828712926359</v>
      </c>
      <c r="O219" s="35"/>
      <c r="P219" s="18">
        <f t="shared" si="49"/>
        <v>0</v>
      </c>
      <c r="Q219" s="105">
        <f t="shared" si="50"/>
        <v>30.31</v>
      </c>
      <c r="R219"/>
    </row>
    <row r="220" spans="1:18" ht="12.75">
      <c r="A220" s="19">
        <f t="shared" si="41"/>
        <v>213</v>
      </c>
      <c r="B220" s="18">
        <f t="shared" si="42"/>
      </c>
      <c r="C220" s="3">
        <f t="shared" si="43"/>
        <v>162</v>
      </c>
      <c r="D220" s="79">
        <f>Download!C220</f>
        <v>39560</v>
      </c>
      <c r="E220" s="80">
        <f>Download!I220</f>
        <v>30.14</v>
      </c>
      <c r="F220" s="14">
        <f ca="1">IF($E220&lt;&gt;"",AVERAGE(E220:OFFSET(E220,-MIN($I$1,COUNT(E$8:$E220)),0)),"")</f>
        <v>28.56432432432432</v>
      </c>
      <c r="G220" s="9">
        <f ca="1">IF($E220&lt;&gt;"",SUMPRODUCT(B$8:OFFSET($B$8,MIN($I$1,$A220)-1,0),OFFSET(E220,1-MIN($I$1,$A220),0):E220)/$J$2,"")</f>
        <v>28.86363363363363</v>
      </c>
      <c r="H220" s="9">
        <f ca="1">IF($E220&lt;&gt;"",SUMPRODUCT(B$8:OFFSET($B$8,MIN($I$2,$A220)-1,0),OFFSET(E220,1-MIN($I$2,$A220),0):E220)/$J$3,"")</f>
        <v>29.104502923976614</v>
      </c>
      <c r="I220" s="9">
        <f t="shared" si="44"/>
        <v>28.99345268980916</v>
      </c>
      <c r="J220" s="14">
        <f t="shared" si="45"/>
        <v>29.3453722143196</v>
      </c>
      <c r="K220" s="9">
        <f ca="1">IF($E220&lt;&gt;"",SUMPRODUCT(B$8:OFFSET($B$8,MIN($L$1,$A220)-1,0),OFFSET(J220,1-MIN($L$1,$A220),0):J220)/$M$2,"")</f>
        <v>29.030667359088415</v>
      </c>
      <c r="L220" s="34">
        <f t="shared" si="46"/>
        <v>29.55834381694381</v>
      </c>
      <c r="M220" s="14">
        <f t="shared" si="47"/>
        <v>29.180602177878683</v>
      </c>
      <c r="N220" s="9">
        <f t="shared" si="48"/>
        <v>29.055835852499</v>
      </c>
      <c r="O220" s="35"/>
      <c r="P220" s="18">
        <f t="shared" si="49"/>
        <v>0</v>
      </c>
      <c r="Q220" s="105">
        <f t="shared" si="50"/>
        <v>30.14</v>
      </c>
      <c r="R220"/>
    </row>
    <row r="221" spans="1:18" ht="12.75">
      <c r="A221" s="19">
        <f t="shared" si="41"/>
        <v>214</v>
      </c>
      <c r="B221" s="18">
        <f t="shared" si="42"/>
      </c>
      <c r="C221" s="3">
        <f t="shared" si="43"/>
        <v>163</v>
      </c>
      <c r="D221" s="79">
        <f>Download!C221</f>
        <v>39561</v>
      </c>
      <c r="E221" s="80">
        <f>Download!I221</f>
        <v>31.33</v>
      </c>
      <c r="F221" s="14">
        <f ca="1">IF($E221&lt;&gt;"",AVERAGE(E221:OFFSET(E221,-MIN($I$1,COUNT(E$8:$E221)),0)),"")</f>
        <v>28.67864864864864</v>
      </c>
      <c r="G221" s="9">
        <f ca="1">IF($E221&lt;&gt;"",SUMPRODUCT(B$8:OFFSET($B$8,MIN($I$1,$A221)-1,0),OFFSET(E221,1-MIN($I$1,$A221),0):E221)/$J$2,"")</f>
        <v>29.010930930930936</v>
      </c>
      <c r="H221" s="9">
        <f ca="1">IF($E221&lt;&gt;"",SUMPRODUCT(B$8:OFFSET($B$8,MIN($I$2,$A221)-1,0),OFFSET(E221,1-MIN($I$2,$A221),0):E221)/$J$3,"")</f>
        <v>29.358421052631574</v>
      </c>
      <c r="I221" s="9">
        <f t="shared" si="44"/>
        <v>29.11975254441407</v>
      </c>
      <c r="J221" s="14">
        <f t="shared" si="45"/>
        <v>29.70591117433221</v>
      </c>
      <c r="K221" s="9">
        <f ca="1">IF($E221&lt;&gt;"",SUMPRODUCT(B$8:OFFSET($B$8,MIN($L$1,$A221)-1,0),OFFSET(J221,1-MIN($L$1,$A221),0):J221)/$M$2,"")</f>
        <v>29.258043870938607</v>
      </c>
      <c r="L221" s="34">
        <f t="shared" si="46"/>
        <v>29.607556488695373</v>
      </c>
      <c r="M221" s="14">
        <f t="shared" si="47"/>
        <v>29.64615956787972</v>
      </c>
      <c r="N221" s="9">
        <f t="shared" si="48"/>
        <v>29.29522155223595</v>
      </c>
      <c r="O221" s="35"/>
      <c r="P221" s="18">
        <f t="shared" si="49"/>
        <v>0</v>
      </c>
      <c r="Q221" s="105">
        <f t="shared" si="50"/>
        <v>31.33</v>
      </c>
      <c r="R221"/>
    </row>
    <row r="222" spans="1:18" ht="12.75">
      <c r="A222" s="19">
        <f t="shared" si="41"/>
        <v>215</v>
      </c>
      <c r="B222" s="18">
        <f t="shared" si="42"/>
      </c>
      <c r="C222" s="3">
        <f t="shared" si="43"/>
        <v>164</v>
      </c>
      <c r="D222" s="79">
        <f>Download!C222</f>
        <v>39562</v>
      </c>
      <c r="E222" s="80">
        <f>Download!I222</f>
        <v>31.68</v>
      </c>
      <c r="F222" s="14">
        <f ca="1">IF($E222&lt;&gt;"",AVERAGE(E222:OFFSET(E222,-MIN($I$1,COUNT(E$8:$E222)),0)),"")</f>
        <v>28.808108108108105</v>
      </c>
      <c r="G222" s="9">
        <f ca="1">IF($E222&lt;&gt;"",SUMPRODUCT(B$8:OFFSET($B$8,MIN($I$1,$A222)-1,0),OFFSET(E222,1-MIN($I$1,$A222),0):E222)/$J$2,"")</f>
        <v>29.170480480480478</v>
      </c>
      <c r="H222" s="9">
        <f ca="1">IF($E222&lt;&gt;"",SUMPRODUCT(B$8:OFFSET($B$8,MIN($I$2,$A222)-1,0),OFFSET(E222,1-MIN($I$2,$A222),0):E222)/$J$3,"")</f>
        <v>29.62859649122807</v>
      </c>
      <c r="I222" s="9">
        <f t="shared" si="44"/>
        <v>29.258144298770066</v>
      </c>
      <c r="J222" s="14">
        <f t="shared" si="45"/>
        <v>30.08671250197566</v>
      </c>
      <c r="K222" s="9">
        <f ca="1">IF($E222&lt;&gt;"",SUMPRODUCT(B$8:OFFSET($B$8,MIN($L$1,$A222)-1,0),OFFSET(J222,1-MIN($L$1,$A222),0):J222)/$M$2,"")</f>
        <v>29.544280483491008</v>
      </c>
      <c r="L222" s="34">
        <f t="shared" si="46"/>
        <v>29.665124364009394</v>
      </c>
      <c r="M222" s="14">
        <f t="shared" si="47"/>
        <v>30.122463990040565</v>
      </c>
      <c r="N222" s="9">
        <f t="shared" si="48"/>
        <v>29.5462508625269</v>
      </c>
      <c r="O222" s="35"/>
      <c r="P222" s="18">
        <f t="shared" si="49"/>
        <v>0</v>
      </c>
      <c r="Q222" s="105">
        <f t="shared" si="50"/>
        <v>31.68</v>
      </c>
      <c r="R222"/>
    </row>
    <row r="223" spans="1:18" ht="12.75">
      <c r="A223" s="19">
        <f t="shared" si="41"/>
        <v>216</v>
      </c>
      <c r="B223" s="18">
        <f t="shared" si="42"/>
      </c>
      <c r="C223" s="3">
        <f t="shared" si="43"/>
        <v>165</v>
      </c>
      <c r="D223" s="79">
        <f>Download!C223</f>
        <v>39563</v>
      </c>
      <c r="E223" s="80">
        <f>Download!I223</f>
        <v>29.72</v>
      </c>
      <c r="F223" s="14">
        <f ca="1">IF($E223&lt;&gt;"",AVERAGE(E223:OFFSET(E223,-MIN($I$1,COUNT(E$8:$E223)),0)),"")</f>
        <v>28.868378378378374</v>
      </c>
      <c r="G223" s="9">
        <f ca="1">IF($E223&lt;&gt;"",SUMPRODUCT(B$8:OFFSET($B$8,MIN($I$1,$A223)-1,0),OFFSET(E223,1-MIN($I$1,$A223),0):E223)/$J$2,"")</f>
        <v>29.217792792792796</v>
      </c>
      <c r="H223" s="9">
        <f ca="1">IF($E223&lt;&gt;"",SUMPRODUCT(B$8:OFFSET($B$8,MIN($I$2,$A223)-1,0),OFFSET(E223,1-MIN($I$2,$A223),0):E223)/$J$3,"")</f>
        <v>29.67257309941521</v>
      </c>
      <c r="I223" s="9">
        <f t="shared" si="44"/>
        <v>29.28310947180952</v>
      </c>
      <c r="J223" s="14">
        <f t="shared" si="45"/>
        <v>30.127353406037624</v>
      </c>
      <c r="K223" s="9">
        <f ca="1">IF($E223&lt;&gt;"",SUMPRODUCT(B$8:OFFSET($B$8,MIN($L$1,$A223)-1,0),OFFSET(J223,1-MIN($L$1,$A223),0):J223)/$M$2,"")</f>
        <v>29.774642913590284</v>
      </c>
      <c r="L223" s="34">
        <f t="shared" si="46"/>
        <v>29.666648687231355</v>
      </c>
      <c r="M223" s="14">
        <f t="shared" si="47"/>
        <v>30.127401792637365</v>
      </c>
      <c r="N223" s="9">
        <f t="shared" si="48"/>
        <v>29.564540245418804</v>
      </c>
      <c r="O223" s="35"/>
      <c r="P223" s="18">
        <f t="shared" si="49"/>
        <v>0</v>
      </c>
      <c r="Q223" s="105">
        <f t="shared" si="50"/>
        <v>29.72</v>
      </c>
      <c r="R223"/>
    </row>
    <row r="224" spans="1:18" ht="12.75">
      <c r="A224" s="19">
        <f t="shared" si="41"/>
        <v>217</v>
      </c>
      <c r="B224" s="18">
        <f t="shared" si="42"/>
      </c>
      <c r="C224" s="3">
        <f t="shared" si="43"/>
        <v>166</v>
      </c>
      <c r="D224" s="79">
        <f>Download!C224</f>
        <v>39566</v>
      </c>
      <c r="E224" s="80">
        <f>Download!I224</f>
        <v>28.88</v>
      </c>
      <c r="F224" s="14">
        <f ca="1">IF($E224&lt;&gt;"",AVERAGE(E224:OFFSET(E224,-MIN($I$1,COUNT(E$8:$E224)),0)),"")</f>
        <v>28.891621621621617</v>
      </c>
      <c r="G224" s="9">
        <f ca="1">IF($E224&lt;&gt;"",SUMPRODUCT(B$8:OFFSET($B$8,MIN($I$1,$A224)-1,0),OFFSET(E224,1-MIN($I$1,$A224),0):E224)/$J$2,"")</f>
        <v>29.217147147147152</v>
      </c>
      <c r="H224" s="9">
        <f ca="1">IF($E224&lt;&gt;"",SUMPRODUCT(B$8:OFFSET($B$8,MIN($I$2,$A224)-1,0),OFFSET(E224,1-MIN($I$2,$A224),0):E224)/$J$3,"")</f>
        <v>29.626198830409358</v>
      </c>
      <c r="I224" s="9">
        <f t="shared" si="44"/>
        <v>29.261319770630628</v>
      </c>
      <c r="J224" s="14">
        <f t="shared" si="45"/>
        <v>30.035250513671564</v>
      </c>
      <c r="K224" s="9">
        <f ca="1">IF($E224&lt;&gt;"",SUMPRODUCT(B$8:OFFSET($B$8,MIN($L$1,$A224)-1,0),OFFSET(J224,1-MIN($L$1,$A224),0):J224)/$M$2,"")</f>
        <v>29.912075421285948</v>
      </c>
      <c r="L224" s="34">
        <f t="shared" si="46"/>
        <v>29.644797334808263</v>
      </c>
      <c r="M224" s="14">
        <f t="shared" si="47"/>
        <v>29.954810591178685</v>
      </c>
      <c r="N224" s="9">
        <f t="shared" si="48"/>
        <v>29.49248337747998</v>
      </c>
      <c r="O224" s="35"/>
      <c r="P224" s="18">
        <f t="shared" si="49"/>
        <v>0</v>
      </c>
      <c r="Q224" s="105">
        <f t="shared" si="50"/>
        <v>0</v>
      </c>
      <c r="R224"/>
    </row>
    <row r="225" spans="1:18" ht="12.75">
      <c r="A225" s="19">
        <f t="shared" si="41"/>
        <v>218</v>
      </c>
      <c r="B225" s="18">
        <f t="shared" si="42"/>
      </c>
      <c r="C225" s="3">
        <f t="shared" si="43"/>
        <v>167</v>
      </c>
      <c r="D225" s="79">
        <f>Download!C225</f>
        <v>39567</v>
      </c>
      <c r="E225" s="80">
        <f>Download!I225</f>
        <v>28.53</v>
      </c>
      <c r="F225" s="14">
        <f ca="1">IF($E225&lt;&gt;"",AVERAGE(E225:OFFSET(E225,-MIN($I$1,COUNT(E$8:$E225)),0)),"")</f>
        <v>28.92027027027026</v>
      </c>
      <c r="G225" s="9">
        <f ca="1">IF($E225&lt;&gt;"",SUMPRODUCT(B$8:OFFSET($B$8,MIN($I$1,$A225)-1,0),OFFSET(E225,1-MIN($I$1,$A225),0):E225)/$J$2,"")</f>
        <v>29.195465465465453</v>
      </c>
      <c r="H225" s="9">
        <f ca="1">IF($E225&lt;&gt;"",SUMPRODUCT(B$8:OFFSET($B$8,MIN($I$2,$A225)-1,0),OFFSET(E225,1-MIN($I$2,$A225),0):E225)/$J$3,"")</f>
        <v>29.543976608187133</v>
      </c>
      <c r="I225" s="9">
        <f t="shared" si="44"/>
        <v>29.221788972218164</v>
      </c>
      <c r="J225" s="14">
        <f t="shared" si="45"/>
        <v>29.892487750908813</v>
      </c>
      <c r="K225" s="9">
        <f ca="1">IF($E225&lt;&gt;"",SUMPRODUCT(B$8:OFFSET($B$8,MIN($L$1,$A225)-1,0),OFFSET(J225,1-MIN($L$1,$A225),0):J225)/$M$2,"")</f>
        <v>29.955139274612964</v>
      </c>
      <c r="L225" s="34">
        <f t="shared" si="46"/>
        <v>29.6138307421747</v>
      </c>
      <c r="M225" s="14">
        <f t="shared" si="47"/>
        <v>29.729930068799405</v>
      </c>
      <c r="N225" s="9">
        <f t="shared" si="48"/>
        <v>29.391169337745247</v>
      </c>
      <c r="O225" s="35"/>
      <c r="P225" s="18">
        <f t="shared" si="49"/>
        <v>28.53</v>
      </c>
      <c r="Q225" s="105">
        <f t="shared" si="50"/>
        <v>0</v>
      </c>
      <c r="R225"/>
    </row>
    <row r="226" spans="1:18" ht="12.75">
      <c r="A226" s="19">
        <f t="shared" si="41"/>
        <v>219</v>
      </c>
      <c r="B226" s="18">
        <f t="shared" si="42"/>
      </c>
      <c r="C226" s="3">
        <f t="shared" si="43"/>
        <v>168</v>
      </c>
      <c r="D226" s="79">
        <f>Download!C226</f>
        <v>39568</v>
      </c>
      <c r="E226" s="80">
        <f>Download!I226</f>
        <v>28.42</v>
      </c>
      <c r="F226" s="14">
        <f ca="1">IF($E226&lt;&gt;"",AVERAGE(E226:OFFSET(E226,-MIN($I$1,COUNT(E$8:$E226)),0)),"")</f>
        <v>28.93783783783784</v>
      </c>
      <c r="G226" s="9">
        <f ca="1">IF($E226&lt;&gt;"",SUMPRODUCT(B$8:OFFSET($B$8,MIN($I$1,$A226)-1,0),OFFSET(E226,1-MIN($I$1,$A226),0):E226)/$J$2,"")</f>
        <v>29.166696696696686</v>
      </c>
      <c r="H226" s="9">
        <f ca="1">IF($E226&lt;&gt;"",SUMPRODUCT(B$8:OFFSET($B$8,MIN($I$2,$A226)-1,0),OFFSET(E226,1-MIN($I$2,$A226),0):E226)/$J$3,"")</f>
        <v>29.452280701754386</v>
      </c>
      <c r="I226" s="9">
        <f t="shared" si="44"/>
        <v>29.17844902777394</v>
      </c>
      <c r="J226" s="14">
        <f t="shared" si="45"/>
        <v>29.737864706812086</v>
      </c>
      <c r="K226" s="9">
        <f ca="1">IF($E226&lt;&gt;"",SUMPRODUCT(B$8:OFFSET($B$8,MIN($L$1,$A226)-1,0),OFFSET(J226,1-MIN($L$1,$A226),0):J226)/$M$2,"")</f>
        <v>29.918667878404726</v>
      </c>
      <c r="L226" s="34">
        <f t="shared" si="46"/>
        <v>29.58066877711429</v>
      </c>
      <c r="M226" s="14">
        <f t="shared" si="47"/>
        <v>29.50992490366304</v>
      </c>
      <c r="N226" s="9">
        <f t="shared" si="48"/>
        <v>29.28894098640364</v>
      </c>
      <c r="O226" s="35"/>
      <c r="P226" s="18">
        <f t="shared" si="49"/>
        <v>28.42</v>
      </c>
      <c r="Q226" s="105">
        <f t="shared" si="50"/>
        <v>0</v>
      </c>
      <c r="R226"/>
    </row>
    <row r="227" spans="1:18" ht="12.75">
      <c r="A227" s="19">
        <f t="shared" si="41"/>
        <v>220</v>
      </c>
      <c r="B227" s="18">
        <f t="shared" si="42"/>
      </c>
      <c r="C227" s="3">
        <f t="shared" si="43"/>
        <v>169</v>
      </c>
      <c r="D227" s="79">
        <f>Download!C227</f>
        <v>39569</v>
      </c>
      <c r="E227" s="80">
        <f>Download!I227</f>
        <v>29.29</v>
      </c>
      <c r="F227" s="14">
        <f ca="1">IF($E227&lt;&gt;"",AVERAGE(E227:OFFSET(E227,-MIN($I$1,COUNT(E$8:$E227)),0)),"")</f>
        <v>28.974054054054047</v>
      </c>
      <c r="G227" s="9">
        <f ca="1">IF($E227&lt;&gt;"",SUMPRODUCT(B$8:OFFSET($B$8,MIN($I$1,$A227)-1,0),OFFSET(E227,1-MIN($I$1,$A227),0):E227)/$J$2,"")</f>
        <v>29.184249249249252</v>
      </c>
      <c r="H227" s="9">
        <f ca="1">IF($E227&lt;&gt;"",SUMPRODUCT(B$8:OFFSET($B$8,MIN($I$2,$A227)-1,0),OFFSET(E227,1-MIN($I$2,$A227),0):E227)/$J$3,"")</f>
        <v>29.455847953216374</v>
      </c>
      <c r="I227" s="9">
        <f t="shared" si="44"/>
        <v>29.18447881005643</v>
      </c>
      <c r="J227" s="14">
        <f t="shared" si="45"/>
        <v>29.727446657183496</v>
      </c>
      <c r="K227" s="9">
        <f ca="1">IF($E227&lt;&gt;"",SUMPRODUCT(B$8:OFFSET($B$8,MIN($L$1,$A227)-1,0),OFFSET(J227,1-MIN($L$1,$A227),0):J227)/$M$2,"")</f>
        <v>29.860529777898208</v>
      </c>
      <c r="L227" s="34">
        <f t="shared" si="46"/>
        <v>29.57259464441667</v>
      </c>
      <c r="M227" s="14">
        <f t="shared" si="47"/>
        <v>29.498199764444287</v>
      </c>
      <c r="N227" s="9">
        <f t="shared" si="48"/>
        <v>29.28905246151905</v>
      </c>
      <c r="O227" s="35"/>
      <c r="P227" s="18">
        <f t="shared" si="49"/>
        <v>0</v>
      </c>
      <c r="Q227" s="105">
        <f t="shared" si="50"/>
        <v>0</v>
      </c>
      <c r="R227"/>
    </row>
    <row r="228" spans="1:17" ht="12.75">
      <c r="A228" s="19">
        <f t="shared" si="41"/>
        <v>221</v>
      </c>
      <c r="B228" s="18">
        <f t="shared" si="42"/>
      </c>
      <c r="C228" s="3">
        <f t="shared" si="43"/>
        <v>170</v>
      </c>
      <c r="D228" s="79">
        <f>Download!C228</f>
        <v>39570</v>
      </c>
      <c r="E228" s="80">
        <f>Download!I228</f>
        <v>29.13</v>
      </c>
      <c r="F228" s="14">
        <f ca="1">IF($E228&lt;&gt;"",AVERAGE(E228:OFFSET(E228,-MIN($I$1,COUNT(E$8:$E228)),0)),"")</f>
        <v>28.972972972972972</v>
      </c>
      <c r="G228" s="9">
        <f ca="1">IF($E228&lt;&gt;"",SUMPRODUCT(B$8:OFFSET($B$8,MIN($I$1,$A228)-1,0),OFFSET(E228,1-MIN($I$1,$A228),0):E228)/$J$2,"")</f>
        <v>29.192972972972974</v>
      </c>
      <c r="H228" s="9">
        <f ca="1">IF($E228&lt;&gt;"",SUMPRODUCT(B$8:OFFSET($B$8,MIN($I$2,$A228)-1,0),OFFSET(E228,1-MIN($I$2,$A228),0):E228)/$J$3,"")</f>
        <v>29.441169590643277</v>
      </c>
      <c r="I228" s="9">
        <f t="shared" si="44"/>
        <v>29.181534009512838</v>
      </c>
      <c r="J228" s="14">
        <f t="shared" si="45"/>
        <v>29.68936620831358</v>
      </c>
      <c r="K228" s="9">
        <f ca="1">IF($E228&lt;&gt;"",SUMPRODUCT(B$8:OFFSET($B$8,MIN($L$1,$A228)-1,0),OFFSET(J228,1-MIN($L$1,$A228),0):J228)/$M$2,"")</f>
        <v>29.79048604995974</v>
      </c>
      <c r="L228" s="34">
        <f t="shared" si="46"/>
        <v>29.560300348738433</v>
      </c>
      <c r="M228" s="14">
        <f t="shared" si="47"/>
        <v>29.453862272420196</v>
      </c>
      <c r="N228" s="9">
        <f t="shared" si="48"/>
        <v>29.272310097148623</v>
      </c>
      <c r="O228" s="35"/>
      <c r="P228" s="18">
        <f t="shared" si="49"/>
        <v>0</v>
      </c>
      <c r="Q228" s="105">
        <f t="shared" si="50"/>
        <v>0</v>
      </c>
    </row>
    <row r="229" spans="1:17" ht="12.75">
      <c r="A229" s="19">
        <f t="shared" si="41"/>
        <v>222</v>
      </c>
      <c r="B229" s="18">
        <f t="shared" si="42"/>
      </c>
      <c r="C229" s="3">
        <f t="shared" si="43"/>
        <v>171</v>
      </c>
      <c r="D229" s="79">
        <f>Download!C229</f>
        <v>39573</v>
      </c>
      <c r="E229" s="80">
        <f>Download!I229</f>
        <v>28.97</v>
      </c>
      <c r="F229" s="14">
        <f ca="1">IF($E229&lt;&gt;"",AVERAGE(E229:OFFSET(E229,-MIN($I$1,COUNT(E$8:$E229)),0)),"")</f>
        <v>28.98513513513513</v>
      </c>
      <c r="G229" s="9">
        <f ca="1">IF($E229&lt;&gt;"",SUMPRODUCT(B$8:OFFSET($B$8,MIN($I$1,$A229)-1,0),OFFSET(E229,1-MIN($I$1,$A229),0):E229)/$J$2,"")</f>
        <v>29.19213213213213</v>
      </c>
      <c r="H229" s="9">
        <f ca="1">IF($E229&lt;&gt;"",SUMPRODUCT(B$8:OFFSET($B$8,MIN($I$2,$A229)-1,0),OFFSET(E229,1-MIN($I$2,$A229),0):E229)/$J$3,"")</f>
        <v>29.406783625730995</v>
      </c>
      <c r="I229" s="9">
        <f t="shared" si="44"/>
        <v>29.170099738728357</v>
      </c>
      <c r="J229" s="14">
        <f t="shared" si="45"/>
        <v>29.62143511932986</v>
      </c>
      <c r="K229" s="9">
        <f ca="1">IF($E229&lt;&gt;"",SUMPRODUCT(B$8:OFFSET($B$8,MIN($L$1,$A229)-1,0),OFFSET(J229,1-MIN($L$1,$A229),0):J229)/$M$2,"")</f>
        <v>29.719954691533637</v>
      </c>
      <c r="L229" s="34">
        <f t="shared" si="46"/>
        <v>29.543903116829036</v>
      </c>
      <c r="M229" s="14">
        <f t="shared" si="47"/>
        <v>29.381264467521156</v>
      </c>
      <c r="N229" s="9">
        <f t="shared" si="48"/>
        <v>29.240487981659292</v>
      </c>
      <c r="O229" s="35"/>
      <c r="P229" s="18">
        <f t="shared" si="49"/>
        <v>0</v>
      </c>
      <c r="Q229" s="105">
        <f t="shared" si="50"/>
        <v>0</v>
      </c>
    </row>
    <row r="230" spans="1:17" ht="12.75">
      <c r="A230" s="19">
        <f t="shared" si="41"/>
        <v>223</v>
      </c>
      <c r="B230" s="18">
        <f t="shared" si="42"/>
      </c>
      <c r="C230" s="3">
        <f t="shared" si="43"/>
        <v>172</v>
      </c>
      <c r="D230" s="79">
        <f>Download!C230</f>
        <v>39574</v>
      </c>
      <c r="E230" s="80">
        <f>Download!I230</f>
        <v>29.59</v>
      </c>
      <c r="F230" s="14">
        <f ca="1">IF($E230&lt;&gt;"",AVERAGE(E230:OFFSET(E230,-MIN($I$1,COUNT(E$8:$E230)),0)),"")</f>
        <v>29.014054054054046</v>
      </c>
      <c r="G230" s="9">
        <f ca="1">IF($E230&lt;&gt;"",SUMPRODUCT(B$8:OFFSET($B$8,MIN($I$1,$A230)-1,0),OFFSET(E230,1-MIN($I$1,$A230),0):E230)/$J$2,"")</f>
        <v>29.22412912912913</v>
      </c>
      <c r="H230" s="9">
        <f ca="1">IF($E230&lt;&gt;"",SUMPRODUCT(B$8:OFFSET($B$8,MIN($I$2,$A230)-1,0),OFFSET(E230,1-MIN($I$2,$A230),0):E230)/$J$3,"")</f>
        <v>29.43654970760234</v>
      </c>
      <c r="I230" s="9">
        <f t="shared" si="44"/>
        <v>29.192797050148446</v>
      </c>
      <c r="J230" s="14">
        <f t="shared" si="45"/>
        <v>29.64897028607555</v>
      </c>
      <c r="K230" s="9">
        <f ca="1">IF($E230&lt;&gt;"",SUMPRODUCT(B$8:OFFSET($B$8,MIN($L$1,$A230)-1,0),OFFSET(J230,1-MIN($L$1,$A230),0):J230)/$M$2,"")</f>
        <v>29.6813818705924</v>
      </c>
      <c r="L230" s="34">
        <f t="shared" si="46"/>
        <v>29.545183585806008</v>
      </c>
      <c r="M230" s="14">
        <f t="shared" si="47"/>
        <v>29.446242060999104</v>
      </c>
      <c r="N230" s="9">
        <f t="shared" si="48"/>
        <v>29.277278720431998</v>
      </c>
      <c r="O230" s="35"/>
      <c r="P230" s="18">
        <f t="shared" si="49"/>
        <v>0</v>
      </c>
      <c r="Q230" s="105">
        <f t="shared" si="50"/>
        <v>0</v>
      </c>
    </row>
    <row r="231" spans="1:17" ht="12.75">
      <c r="A231" s="19">
        <f t="shared" si="41"/>
        <v>224</v>
      </c>
      <c r="B231" s="18">
        <f t="shared" si="42"/>
      </c>
      <c r="C231" s="3">
        <f t="shared" si="43"/>
        <v>173</v>
      </c>
      <c r="D231" s="79">
        <f>Download!C231</f>
        <v>39575</v>
      </c>
      <c r="E231" s="80">
        <f>Download!I231</f>
        <v>29.1</v>
      </c>
      <c r="F231" s="14">
        <f ca="1">IF($E231&lt;&gt;"",AVERAGE(E231:OFFSET(E231,-MIN($I$1,COUNT(E$8:$E231)),0)),"")</f>
        <v>29.04756756756756</v>
      </c>
      <c r="G231" s="9">
        <f ca="1">IF($E231&lt;&gt;"",SUMPRODUCT(B$8:OFFSET($B$8,MIN($I$1,$A231)-1,0),OFFSET(E231,1-MIN($I$1,$A231),0):E231)/$J$2,"")</f>
        <v>29.227042042042047</v>
      </c>
      <c r="H231" s="9">
        <f ca="1">IF($E231&lt;&gt;"",SUMPRODUCT(B$8:OFFSET($B$8,MIN($I$2,$A231)-1,0),OFFSET(E231,1-MIN($I$2,$A231),0):E231)/$J$3,"")</f>
        <v>29.4112865497076</v>
      </c>
      <c r="I231" s="9">
        <f t="shared" si="44"/>
        <v>29.187780993383665</v>
      </c>
      <c r="J231" s="14">
        <f t="shared" si="45"/>
        <v>29.595531057373154</v>
      </c>
      <c r="K231" s="9">
        <f ca="1">IF($E231&lt;&gt;"",SUMPRODUCT(B$8:OFFSET($B$8,MIN($L$1,$A231)-1,0),OFFSET(J231,1-MIN($L$1,$A231),0):J231)/$M$2,"")</f>
        <v>29.64593499514552</v>
      </c>
      <c r="L231" s="34">
        <f t="shared" si="46"/>
        <v>29.532817375089174</v>
      </c>
      <c r="M231" s="14">
        <f t="shared" si="47"/>
        <v>29.400291420708037</v>
      </c>
      <c r="N231" s="9">
        <f t="shared" si="48"/>
        <v>29.258617802491788</v>
      </c>
      <c r="O231" s="35"/>
      <c r="P231" s="18">
        <f t="shared" si="49"/>
        <v>0</v>
      </c>
      <c r="Q231" s="105">
        <f t="shared" si="50"/>
        <v>0</v>
      </c>
    </row>
    <row r="232" spans="1:17" ht="12.75">
      <c r="A232" s="19">
        <f t="shared" si="41"/>
        <v>225</v>
      </c>
      <c r="B232" s="18">
        <f t="shared" si="42"/>
      </c>
      <c r="C232" s="3">
        <f t="shared" si="43"/>
        <v>174</v>
      </c>
      <c r="D232" s="79">
        <f>Download!C232</f>
        <v>39576</v>
      </c>
      <c r="E232" s="80">
        <f>Download!I232</f>
        <v>29.16</v>
      </c>
      <c r="F232" s="14">
        <f ca="1">IF($E232&lt;&gt;"",AVERAGE(E232:OFFSET(E232,-MIN($I$1,COUNT(E$8:$E232)),0)),"")</f>
        <v>29.073513513513515</v>
      </c>
      <c r="G232" s="9">
        <f ca="1">IF($E232&lt;&gt;"",SUMPRODUCT(B$8:OFFSET($B$8,MIN($I$1,$A232)-1,0),OFFSET(E232,1-MIN($I$1,$A232),0):E232)/$J$2,"")</f>
        <v>29.231846846846846</v>
      </c>
      <c r="H232" s="9">
        <f ca="1">IF($E232&lt;&gt;"",SUMPRODUCT(B$8:OFFSET($B$8,MIN($I$2,$A232)-1,0),OFFSET(E232,1-MIN($I$2,$A232),0):E232)/$J$3,"")</f>
        <v>29.386959064327492</v>
      </c>
      <c r="I232" s="9">
        <f t="shared" si="44"/>
        <v>29.18627931806563</v>
      </c>
      <c r="J232" s="14">
        <f t="shared" si="45"/>
        <v>29.542071281808138</v>
      </c>
      <c r="K232" s="9">
        <f ca="1">IF($E232&lt;&gt;"",SUMPRODUCT(B$8:OFFSET($B$8,MIN($L$1,$A232)-1,0),OFFSET(J232,1-MIN($L$1,$A232),0):J232)/$M$2,"")</f>
        <v>29.60935469303891</v>
      </c>
      <c r="L232" s="34">
        <f t="shared" si="46"/>
        <v>29.522461336892256</v>
      </c>
      <c r="M232" s="14">
        <f t="shared" si="47"/>
        <v>29.372152307399332</v>
      </c>
      <c r="N232" s="9">
        <f t="shared" si="48"/>
        <v>29.248236981176863</v>
      </c>
      <c r="O232" s="35"/>
      <c r="P232" s="18">
        <f t="shared" si="49"/>
        <v>0</v>
      </c>
      <c r="Q232" s="105">
        <f t="shared" si="50"/>
        <v>0</v>
      </c>
    </row>
    <row r="233" spans="1:17" ht="12.75">
      <c r="A233" s="19">
        <f t="shared" si="41"/>
        <v>226</v>
      </c>
      <c r="B233" s="18">
        <f t="shared" si="42"/>
      </c>
      <c r="C233" s="3">
        <f t="shared" si="43"/>
        <v>175</v>
      </c>
      <c r="D233" s="79">
        <f>Download!C233</f>
        <v>39577</v>
      </c>
      <c r="E233" s="80">
        <f>Download!I233</f>
        <v>29.28</v>
      </c>
      <c r="F233" s="14">
        <f ca="1">IF($E233&lt;&gt;"",AVERAGE(E233:OFFSET(E233,-MIN($I$1,COUNT(E$8:$E233)),0)),"")</f>
        <v>29.0727027027027</v>
      </c>
      <c r="G233" s="9">
        <f ca="1">IF($E233&lt;&gt;"",SUMPRODUCT(B$8:OFFSET($B$8,MIN($I$1,$A233)-1,0),OFFSET(E233,1-MIN($I$1,$A233),0):E233)/$J$2,"")</f>
        <v>29.243363363363365</v>
      </c>
      <c r="H233" s="9">
        <f ca="1">IF($E233&lt;&gt;"",SUMPRODUCT(B$8:OFFSET($B$8,MIN($I$2,$A233)-1,0),OFFSET(E233,1-MIN($I$2,$A233),0):E233)/$J$3,"")</f>
        <v>29.36824561403509</v>
      </c>
      <c r="I233" s="9">
        <f t="shared" si="44"/>
        <v>29.191345300872893</v>
      </c>
      <c r="J233" s="14">
        <f t="shared" si="45"/>
        <v>29.493127864706814</v>
      </c>
      <c r="K233" s="9">
        <f ca="1">IF($E233&lt;&gt;"",SUMPRODUCT(B$8:OFFSET($B$8,MIN($L$1,$A233)-1,0),OFFSET(J233,1-MIN($L$1,$A233),0):J233)/$M$2,"")</f>
        <v>29.568114053903532</v>
      </c>
      <c r="L233" s="34">
        <f t="shared" si="46"/>
        <v>29.51572629975636</v>
      </c>
      <c r="M233" s="14">
        <f t="shared" si="47"/>
        <v>29.372050768781584</v>
      </c>
      <c r="N233" s="9">
        <f t="shared" si="48"/>
        <v>29.251580456842458</v>
      </c>
      <c r="O233" s="35"/>
      <c r="P233" s="18">
        <f t="shared" si="49"/>
        <v>0</v>
      </c>
      <c r="Q233" s="105">
        <f t="shared" si="50"/>
        <v>0</v>
      </c>
    </row>
    <row r="234" spans="1:17" ht="12.75">
      <c r="A234" s="19">
        <f t="shared" si="41"/>
        <v>227</v>
      </c>
      <c r="B234" s="18">
        <f t="shared" si="42"/>
      </c>
      <c r="C234" s="3">
        <f t="shared" si="43"/>
        <v>176</v>
      </c>
      <c r="D234" s="79">
        <f>Download!C234</f>
        <v>39580</v>
      </c>
      <c r="E234" s="80">
        <f>Download!I234</f>
        <v>29.88</v>
      </c>
      <c r="F234" s="14">
        <f ca="1">IF($E234&lt;&gt;"",AVERAGE(E234:OFFSET(E234,-MIN($I$1,COUNT(E$8:$E234)),0)),"")</f>
        <v>29.10945945945946</v>
      </c>
      <c r="G234" s="9">
        <f ca="1">IF($E234&lt;&gt;"",SUMPRODUCT(B$8:OFFSET($B$8,MIN($I$1,$A234)-1,0),OFFSET(E234,1-MIN($I$1,$A234),0):E234)/$J$2,"")</f>
        <v>29.286171171171166</v>
      </c>
      <c r="H234" s="9">
        <f ca="1">IF($E234&lt;&gt;"",SUMPRODUCT(B$8:OFFSET($B$8,MIN($I$2,$A234)-1,0),OFFSET(E234,1-MIN($I$2,$A234),0):E234)/$J$3,"")</f>
        <v>29.406081871345027</v>
      </c>
      <c r="I234" s="9">
        <f t="shared" si="44"/>
        <v>29.228569879204088</v>
      </c>
      <c r="J234" s="14">
        <f t="shared" si="45"/>
        <v>29.525992571518888</v>
      </c>
      <c r="K234" s="9">
        <f ca="1">IF($E234&lt;&gt;"",SUMPRODUCT(B$8:OFFSET($B$8,MIN($L$1,$A234)-1,0),OFFSET(J234,1-MIN($L$1,$A234),0):J234)/$M$2,"")</f>
        <v>29.547421368737158</v>
      </c>
      <c r="L234" s="34">
        <f t="shared" si="46"/>
        <v>29.525845013652017</v>
      </c>
      <c r="M234" s="14">
        <f t="shared" si="47"/>
        <v>29.496049888905787</v>
      </c>
      <c r="N234" s="9">
        <f t="shared" si="48"/>
        <v>29.317729882437987</v>
      </c>
      <c r="O234" s="35"/>
      <c r="P234" s="18">
        <f t="shared" si="49"/>
        <v>0</v>
      </c>
      <c r="Q234" s="105">
        <f t="shared" si="50"/>
        <v>0</v>
      </c>
    </row>
    <row r="235" spans="1:17" ht="12.75">
      <c r="A235" s="19">
        <f t="shared" si="41"/>
        <v>228</v>
      </c>
      <c r="B235" s="18">
        <f t="shared" si="42"/>
      </c>
      <c r="C235" s="3">
        <f t="shared" si="43"/>
        <v>177</v>
      </c>
      <c r="D235" s="79">
        <f>Download!C235</f>
        <v>39581</v>
      </c>
      <c r="E235" s="80">
        <f>Download!I235</f>
        <v>29.78</v>
      </c>
      <c r="F235" s="14">
        <f ca="1">IF($E235&lt;&gt;"",AVERAGE(E235:OFFSET(E235,-MIN($I$1,COUNT(E$8:$E235)),0)),"")</f>
        <v>29.12864864864865</v>
      </c>
      <c r="G235" s="9">
        <f ca="1">IF($E235&lt;&gt;"",SUMPRODUCT(B$8:OFFSET($B$8,MIN($I$1,$A235)-1,0),OFFSET(E235,1-MIN($I$1,$A235),0):E235)/$J$2,"")</f>
        <v>29.32235735735736</v>
      </c>
      <c r="H235" s="9">
        <f ca="1">IF($E235&lt;&gt;"",SUMPRODUCT(B$8:OFFSET($B$8,MIN($I$2,$A235)-1,0),OFFSET(E235,1-MIN($I$2,$A235),0):E235)/$J$3,"")</f>
        <v>29.427309941520466</v>
      </c>
      <c r="I235" s="9">
        <f t="shared" si="44"/>
        <v>29.25837691276062</v>
      </c>
      <c r="J235" s="14">
        <f t="shared" si="45"/>
        <v>29.53226252568357</v>
      </c>
      <c r="K235" s="9">
        <f ca="1">IF($E235&lt;&gt;"",SUMPRODUCT(B$8:OFFSET($B$8,MIN($L$1,$A235)-1,0),OFFSET(J235,1-MIN($L$1,$A235),0):J235)/$M$2,"")</f>
        <v>29.536299796036637</v>
      </c>
      <c r="L235" s="34">
        <f t="shared" si="46"/>
        <v>29.532904874383902</v>
      </c>
      <c r="M235" s="14">
        <f t="shared" si="47"/>
        <v>29.582415858917564</v>
      </c>
      <c r="N235" s="9">
        <f t="shared" si="48"/>
        <v>29.366389894812936</v>
      </c>
      <c r="O235" s="35"/>
      <c r="P235" s="18">
        <f t="shared" si="49"/>
        <v>0</v>
      </c>
      <c r="Q235" s="105">
        <f t="shared" si="50"/>
        <v>0</v>
      </c>
    </row>
    <row r="236" spans="1:17" ht="12.75">
      <c r="A236" s="19">
        <f t="shared" si="41"/>
        <v>229</v>
      </c>
      <c r="B236" s="18">
        <f t="shared" si="42"/>
      </c>
      <c r="C236" s="3">
        <f t="shared" si="43"/>
        <v>178</v>
      </c>
      <c r="D236" s="79">
        <f>Download!C236</f>
        <v>39582</v>
      </c>
      <c r="E236" s="80">
        <f>Download!I236</f>
        <v>29.93</v>
      </c>
      <c r="F236" s="14">
        <f ca="1">IF($E236&lt;&gt;"",AVERAGE(E236:OFFSET(E236,-MIN($I$1,COUNT(E$8:$E236)),0)),"")</f>
        <v>29.15216216216216</v>
      </c>
      <c r="G236" s="9">
        <f ca="1">IF($E236&lt;&gt;"",SUMPRODUCT(B$8:OFFSET($B$8,MIN($I$1,$A236)-1,0),OFFSET(E236,1-MIN($I$1,$A236),0):E236)/$J$2,"")</f>
        <v>29.365570570570572</v>
      </c>
      <c r="H236" s="9">
        <f ca="1">IF($E236&lt;&gt;"",SUMPRODUCT(B$8:OFFSET($B$8,MIN($I$2,$A236)-1,0),OFFSET(E236,1-MIN($I$2,$A236),0):E236)/$J$3,"")</f>
        <v>29.460409356725144</v>
      </c>
      <c r="I236" s="9">
        <f t="shared" si="44"/>
        <v>29.294680863422208</v>
      </c>
      <c r="J236" s="14">
        <f t="shared" si="45"/>
        <v>29.555248142879716</v>
      </c>
      <c r="K236" s="9">
        <f ca="1">IF($E236&lt;&gt;"",SUMPRODUCT(B$8:OFFSET($B$8,MIN($L$1,$A236)-1,0),OFFSET(J236,1-MIN($L$1,$A236),0):J236)/$M$2,"")</f>
        <v>29.535991856518166</v>
      </c>
      <c r="L236" s="34">
        <f t="shared" si="46"/>
        <v>29.543935294539907</v>
      </c>
      <c r="M236" s="14">
        <f t="shared" si="47"/>
        <v>29.687790096074522</v>
      </c>
      <c r="N236" s="9">
        <f t="shared" si="48"/>
        <v>29.42571727430631</v>
      </c>
      <c r="O236" s="35"/>
      <c r="P236" s="18">
        <f t="shared" si="49"/>
        <v>0</v>
      </c>
      <c r="Q236" s="105">
        <f t="shared" si="50"/>
        <v>0</v>
      </c>
    </row>
    <row r="237" spans="1:17" ht="12.75">
      <c r="A237" s="19">
        <f t="shared" si="41"/>
        <v>230</v>
      </c>
      <c r="B237" s="18">
        <f t="shared" si="42"/>
      </c>
      <c r="C237" s="3">
        <f t="shared" si="43"/>
        <v>179</v>
      </c>
      <c r="D237" s="79">
        <f>Download!C237</f>
        <v>39583</v>
      </c>
      <c r="E237" s="80">
        <f>Download!I237</f>
        <v>30.45</v>
      </c>
      <c r="F237" s="14">
        <f ca="1">IF($E237&lt;&gt;"",AVERAGE(E237:OFFSET(E237,-MIN($I$1,COUNT(E$8:$E237)),0)),"")</f>
        <v>29.19054054054054</v>
      </c>
      <c r="G237" s="9">
        <f ca="1">IF($E237&lt;&gt;"",SUMPRODUCT(B$8:OFFSET($B$8,MIN($I$1,$A237)-1,0),OFFSET(E237,1-MIN($I$1,$A237),0):E237)/$J$2,"")</f>
        <v>29.435540540540547</v>
      </c>
      <c r="H237" s="9">
        <f ca="1">IF($E237&lt;&gt;"",SUMPRODUCT(B$8:OFFSET($B$8,MIN($I$2,$A237)-1,0),OFFSET(E237,1-MIN($I$2,$A237),0):E237)/$J$3,"")</f>
        <v>29.548011695906432</v>
      </c>
      <c r="I237" s="9">
        <f t="shared" si="44"/>
        <v>29.357130546480466</v>
      </c>
      <c r="J237" s="14">
        <f t="shared" si="45"/>
        <v>29.660482851272317</v>
      </c>
      <c r="K237" s="9">
        <f ca="1">IF($E237&lt;&gt;"",SUMPRODUCT(B$8:OFFSET($B$8,MIN($L$1,$A237)-1,0),OFFSET(J237,1-MIN($L$1,$A237),0):J237)/$M$2,"")</f>
        <v>29.57021393574025</v>
      </c>
      <c r="L237" s="34">
        <f t="shared" si="46"/>
        <v>29.569103758580468</v>
      </c>
      <c r="M237" s="14">
        <f t="shared" si="47"/>
        <v>29.88634843280864</v>
      </c>
      <c r="N237" s="9">
        <f t="shared" si="48"/>
        <v>29.533536508589858</v>
      </c>
      <c r="O237" s="35"/>
      <c r="P237" s="18">
        <f t="shared" si="49"/>
        <v>0</v>
      </c>
      <c r="Q237" s="105">
        <f t="shared" si="50"/>
        <v>0</v>
      </c>
    </row>
    <row r="238" spans="1:17" ht="12.75">
      <c r="A238" s="19">
        <f t="shared" si="41"/>
        <v>231</v>
      </c>
      <c r="B238" s="18">
        <f t="shared" si="42"/>
      </c>
      <c r="C238" s="3">
        <f t="shared" si="43"/>
        <v>180</v>
      </c>
      <c r="D238" s="79">
        <f>Download!C238</f>
        <v>39584</v>
      </c>
      <c r="E238" s="80">
        <f>Download!I238</f>
        <v>29.99</v>
      </c>
      <c r="F238" s="14">
        <f ca="1">IF($E238&lt;&gt;"",AVERAGE(E238:OFFSET(E238,-MIN($I$1,COUNT(E$8:$E238)),0)),"")</f>
        <v>29.231891891891884</v>
      </c>
      <c r="G238" s="9">
        <f ca="1">IF($E238&lt;&gt;"",SUMPRODUCT(B$8:OFFSET($B$8,MIN($I$1,$A238)-1,0),OFFSET(E238,1-MIN($I$1,$A238),0):E238)/$J$2,"")</f>
        <v>29.477657657657655</v>
      </c>
      <c r="H238" s="9">
        <f ca="1">IF($E238&lt;&gt;"",SUMPRODUCT(B$8:OFFSET($B$8,MIN($I$2,$A238)-1,0),OFFSET(E238,1-MIN($I$2,$A238),0):E238)/$J$3,"")</f>
        <v>29.586374269005844</v>
      </c>
      <c r="I238" s="9">
        <f t="shared" si="44"/>
        <v>29.391339706130168</v>
      </c>
      <c r="J238" s="14">
        <f t="shared" si="45"/>
        <v>29.695090880354034</v>
      </c>
      <c r="K238" s="9">
        <f ca="1">IF($E238&lt;&gt;"",SUMPRODUCT(B$8:OFFSET($B$8,MIN($L$1,$A238)-1,0),OFFSET(J238,1-MIN($L$1,$A238),0):J238)/$M$2,"")</f>
        <v>29.611231080704755</v>
      </c>
      <c r="L238" s="34">
        <f t="shared" si="46"/>
        <v>29.58079532084212</v>
      </c>
      <c r="M238" s="14">
        <f t="shared" si="47"/>
        <v>29.9620764792177</v>
      </c>
      <c r="N238" s="9">
        <f t="shared" si="48"/>
        <v>29.581585297159343</v>
      </c>
      <c r="O238" s="35"/>
      <c r="P238" s="18">
        <f t="shared" si="49"/>
        <v>0</v>
      </c>
      <c r="Q238" s="105">
        <f t="shared" si="50"/>
        <v>0</v>
      </c>
    </row>
    <row r="239" spans="1:17" ht="12.75">
      <c r="A239" s="19">
        <f t="shared" si="41"/>
        <v>232</v>
      </c>
      <c r="B239" s="18">
        <f t="shared" si="42"/>
      </c>
      <c r="C239" s="3">
        <f t="shared" si="43"/>
        <v>181</v>
      </c>
      <c r="D239" s="79">
        <f>Download!C239</f>
        <v>39587</v>
      </c>
      <c r="E239" s="80">
        <f>Download!I239</f>
        <v>29.46</v>
      </c>
      <c r="F239" s="14">
        <f ca="1">IF($E239&lt;&gt;"",AVERAGE(E239:OFFSET(E239,-MIN($I$1,COUNT(E$8:$E239)),0)),"")</f>
        <v>29.272702702702702</v>
      </c>
      <c r="G239" s="9">
        <f ca="1">IF($E239&lt;&gt;"",SUMPRODUCT(B$8:OFFSET($B$8,MIN($I$1,$A239)-1,0),OFFSET(E239,1-MIN($I$1,$A239),0):E239)/$J$2,"")</f>
        <v>29.488063063063063</v>
      </c>
      <c r="H239" s="9">
        <f ca="1">IF($E239&lt;&gt;"",SUMPRODUCT(B$8:OFFSET($B$8,MIN($I$2,$A239)-1,0),OFFSET(E239,1-MIN($I$2,$A239),0):E239)/$J$3,"")</f>
        <v>29.569824561403507</v>
      </c>
      <c r="I239" s="9">
        <f t="shared" si="44"/>
        <v>29.395051073366375</v>
      </c>
      <c r="J239" s="14">
        <f t="shared" si="45"/>
        <v>29.651586059743952</v>
      </c>
      <c r="K239" s="9">
        <f ca="1">IF($E239&lt;&gt;"",SUMPRODUCT(B$8:OFFSET($B$8,MIN($L$1,$A239)-1,0),OFFSET(J239,1-MIN($L$1,$A239),0):J239)/$M$2,"")</f>
        <v>29.632531629373734</v>
      </c>
      <c r="L239" s="34">
        <f t="shared" si="46"/>
        <v>29.577439895263176</v>
      </c>
      <c r="M239" s="14">
        <f t="shared" si="47"/>
        <v>29.916258387747604</v>
      </c>
      <c r="N239" s="9">
        <f t="shared" si="48"/>
        <v>29.568786844826782</v>
      </c>
      <c r="O239" s="35"/>
      <c r="P239" s="18">
        <f t="shared" si="49"/>
        <v>0</v>
      </c>
      <c r="Q239" s="105">
        <f t="shared" si="50"/>
        <v>0</v>
      </c>
    </row>
    <row r="240" spans="1:17" ht="12.75">
      <c r="A240" s="19">
        <f t="shared" si="41"/>
        <v>233</v>
      </c>
      <c r="B240" s="18">
        <f t="shared" si="42"/>
      </c>
      <c r="C240" s="3">
        <f t="shared" si="43"/>
        <v>182</v>
      </c>
      <c r="D240" s="79">
        <f>Download!C240</f>
        <v>39588</v>
      </c>
      <c r="E240" s="80">
        <f>Download!I240</f>
        <v>28.76</v>
      </c>
      <c r="F240" s="14">
        <f ca="1">IF($E240&lt;&gt;"",AVERAGE(E240:OFFSET(E240,-MIN($I$1,COUNT(E$8:$E240)),0)),"")</f>
        <v>29.29837837837837</v>
      </c>
      <c r="G240" s="9">
        <f ca="1">IF($E240&lt;&gt;"",SUMPRODUCT(B$8:OFFSET($B$8,MIN($I$1,$A240)-1,0),OFFSET(E240,1-MIN($I$1,$A240),0):E240)/$J$2,"")</f>
        <v>29.458153153153155</v>
      </c>
      <c r="H240" s="9">
        <f ca="1">IF($E240&lt;&gt;"",SUMPRODUCT(B$8:OFFSET($B$8,MIN($I$2,$A240)-1,0),OFFSET(E240,1-MIN($I$2,$A240),0):E240)/$J$3,"")</f>
        <v>29.490526315789474</v>
      </c>
      <c r="I240" s="9">
        <f t="shared" si="44"/>
        <v>29.360723988319542</v>
      </c>
      <c r="J240" s="14">
        <f t="shared" si="45"/>
        <v>29.522899478425792</v>
      </c>
      <c r="K240" s="9">
        <f ca="1">IF($E240&lt;&gt;"",SUMPRODUCT(B$8:OFFSET($B$8,MIN($L$1,$A240)-1,0),OFFSET(J240,1-MIN($L$1,$A240),0):J240)/$M$2,"")</f>
        <v>29.609518955045267</v>
      </c>
      <c r="L240" s="34">
        <f t="shared" si="46"/>
        <v>29.554733231505864</v>
      </c>
      <c r="M240" s="14">
        <f t="shared" si="47"/>
        <v>29.729506185790697</v>
      </c>
      <c r="N240" s="9">
        <f t="shared" si="48"/>
        <v>29.483651387476595</v>
      </c>
      <c r="O240" s="35"/>
      <c r="P240" s="18">
        <f t="shared" si="49"/>
        <v>0</v>
      </c>
      <c r="Q240" s="105">
        <f t="shared" si="50"/>
        <v>0</v>
      </c>
    </row>
    <row r="241" spans="1:17" ht="12.75">
      <c r="A241" s="19">
        <f t="shared" si="41"/>
        <v>234</v>
      </c>
      <c r="B241" s="18">
        <f t="shared" si="42"/>
      </c>
      <c r="C241" s="3">
        <f t="shared" si="43"/>
        <v>183</v>
      </c>
      <c r="D241" s="79">
        <f>Download!C241</f>
        <v>39589</v>
      </c>
      <c r="E241" s="80">
        <f>Download!I241</f>
        <v>28.25</v>
      </c>
      <c r="F241" s="14">
        <f ca="1">IF($E241&lt;&gt;"",AVERAGE(E241:OFFSET(E241,-MIN($I$1,COUNT(E$8:$E241)),0)),"")</f>
        <v>29.29756756756756</v>
      </c>
      <c r="G241" s="9">
        <f ca="1">IF($E241&lt;&gt;"",SUMPRODUCT(B$8:OFFSET($B$8,MIN($I$1,$A241)-1,0),OFFSET(E241,1-MIN($I$1,$A241),0):E241)/$J$2,"")</f>
        <v>29.399954954954953</v>
      </c>
      <c r="H241" s="9">
        <f ca="1">IF($E241&lt;&gt;"",SUMPRODUCT(B$8:OFFSET($B$8,MIN($I$2,$A241)-1,0),OFFSET(E241,1-MIN($I$2,$A241),0):E241)/$J$3,"")</f>
        <v>29.37461988304094</v>
      </c>
      <c r="I241" s="9">
        <f t="shared" si="44"/>
        <v>29.300684853815785</v>
      </c>
      <c r="J241" s="14">
        <f t="shared" si="45"/>
        <v>29.349284811126925</v>
      </c>
      <c r="K241" s="9">
        <f ca="1">IF($E241&lt;&gt;"",SUMPRODUCT(B$8:OFFSET($B$8,MIN($L$1,$A241)-1,0),OFFSET(J241,1-MIN($L$1,$A241),0):J241)/$M$2,"")</f>
        <v>29.537049380207275</v>
      </c>
      <c r="L241" s="34">
        <f t="shared" si="46"/>
        <v>29.51849064174181</v>
      </c>
      <c r="M241" s="14">
        <f t="shared" si="47"/>
        <v>29.460010332437186</v>
      </c>
      <c r="N241" s="9">
        <f t="shared" si="48"/>
        <v>29.353793346689585</v>
      </c>
      <c r="O241" s="35"/>
      <c r="P241" s="18">
        <f t="shared" si="49"/>
        <v>28.25</v>
      </c>
      <c r="Q241" s="105">
        <f t="shared" si="50"/>
        <v>0</v>
      </c>
    </row>
    <row r="242" spans="1:17" ht="12.75">
      <c r="A242" s="19">
        <f t="shared" si="41"/>
        <v>235</v>
      </c>
      <c r="B242" s="18">
        <f t="shared" si="42"/>
      </c>
      <c r="C242" s="3">
        <f t="shared" si="43"/>
        <v>184</v>
      </c>
      <c r="D242" s="79">
        <f>Download!C242</f>
        <v>39590</v>
      </c>
      <c r="E242" s="80">
        <f>Download!I242</f>
        <v>28.47</v>
      </c>
      <c r="F242" s="14">
        <f ca="1">IF($E242&lt;&gt;"",AVERAGE(E242:OFFSET(E242,-MIN($I$1,COUNT(E$8:$E242)),0)),"")</f>
        <v>29.272702702702702</v>
      </c>
      <c r="G242" s="9">
        <f ca="1">IF($E242&lt;&gt;"",SUMPRODUCT(B$8:OFFSET($B$8,MIN($I$1,$A242)-1,0),OFFSET(E242,1-MIN($I$1,$A242),0):E242)/$J$2,"")</f>
        <v>29.355360360360358</v>
      </c>
      <c r="H242" s="9">
        <f ca="1">IF($E242&lt;&gt;"",SUMPRODUCT(B$8:OFFSET($B$8,MIN($I$2,$A242)-1,0),OFFSET(E242,1-MIN($I$2,$A242),0):E242)/$J$3,"")</f>
        <v>29.29046783625731</v>
      </c>
      <c r="I242" s="9">
        <f t="shared" si="44"/>
        <v>29.255782969825745</v>
      </c>
      <c r="J242" s="14">
        <f t="shared" si="45"/>
        <v>29.225575312154263</v>
      </c>
      <c r="K242" s="9">
        <f ca="1">IF($E242&lt;&gt;"",SUMPRODUCT(B$8:OFFSET($B$8,MIN($L$1,$A242)-1,0),OFFSET(J242,1-MIN($L$1,$A242),0):J242)/$M$2,"")</f>
        <v>29.437947458736932</v>
      </c>
      <c r="L242" s="34">
        <f t="shared" si="46"/>
        <v>29.489365901693425</v>
      </c>
      <c r="M242" s="14">
        <f t="shared" si="47"/>
        <v>29.27072146462055</v>
      </c>
      <c r="N242" s="9">
        <f t="shared" si="48"/>
        <v>29.260762468090682</v>
      </c>
      <c r="O242" s="35"/>
      <c r="P242" s="18">
        <f t="shared" si="49"/>
        <v>28.47</v>
      </c>
      <c r="Q242" s="105">
        <f t="shared" si="50"/>
        <v>0</v>
      </c>
    </row>
    <row r="243" spans="1:17" ht="12.75">
      <c r="A243" s="19">
        <f t="shared" si="41"/>
        <v>236</v>
      </c>
      <c r="B243" s="18">
        <f t="shared" si="42"/>
      </c>
      <c r="C243" s="3">
        <f t="shared" si="43"/>
        <v>185</v>
      </c>
      <c r="D243" s="79">
        <f>Download!C243</f>
        <v>39591</v>
      </c>
      <c r="E243" s="80">
        <f>Download!I243</f>
        <v>28.05</v>
      </c>
      <c r="F243" s="14">
        <f ca="1">IF($E243&lt;&gt;"",AVERAGE(E243:OFFSET(E243,-MIN($I$1,COUNT(E$8:$E243)),0)),"")</f>
        <v>29.245675675675667</v>
      </c>
      <c r="G243" s="9">
        <f ca="1">IF($E243&lt;&gt;"",SUMPRODUCT(B$8:OFFSET($B$8,MIN($I$1,$A243)-1,0),OFFSET(E243,1-MIN($I$1,$A243),0):E243)/$J$2,"")</f>
        <v>29.288933933933933</v>
      </c>
      <c r="H243" s="9">
        <f ca="1">IF($E243&lt;&gt;"",SUMPRODUCT(B$8:OFFSET($B$8,MIN($I$2,$A243)-1,0),OFFSET(E243,1-MIN($I$2,$A243),0):E243)/$J$3,"")</f>
        <v>29.164502923976602</v>
      </c>
      <c r="I243" s="9">
        <f t="shared" si="44"/>
        <v>29.190605511997326</v>
      </c>
      <c r="J243" s="14">
        <f t="shared" si="45"/>
        <v>29.040071914019272</v>
      </c>
      <c r="K243" s="9">
        <f ca="1">IF($E243&lt;&gt;"",SUMPRODUCT(B$8:OFFSET($B$8,MIN($L$1,$A243)-1,0),OFFSET(J243,1-MIN($L$1,$A243),0):J243)/$M$2,"")</f>
        <v>29.3015432725959</v>
      </c>
      <c r="L243" s="34">
        <f t="shared" si="46"/>
        <v>29.449383515535274</v>
      </c>
      <c r="M243" s="14">
        <f t="shared" si="47"/>
        <v>29.018730337722445</v>
      </c>
      <c r="N243" s="9">
        <f t="shared" si="48"/>
        <v>29.133313787239032</v>
      </c>
      <c r="O243" s="35"/>
      <c r="P243" s="18">
        <f t="shared" si="49"/>
        <v>28.05</v>
      </c>
      <c r="Q243" s="105">
        <f t="shared" si="50"/>
        <v>0</v>
      </c>
    </row>
    <row r="244" spans="1:17" ht="12.75">
      <c r="A244" s="19">
        <f t="shared" si="41"/>
        <v>237</v>
      </c>
      <c r="B244" s="18">
        <f t="shared" si="42"/>
      </c>
      <c r="C244" s="3">
        <f t="shared" si="43"/>
        <v>186</v>
      </c>
      <c r="D244" s="79">
        <f>Download!C244</f>
        <v>39595</v>
      </c>
      <c r="E244" s="80">
        <f>Download!I244</f>
        <v>28.44</v>
      </c>
      <c r="F244" s="14">
        <f ca="1">IF($E244&lt;&gt;"",AVERAGE(E244:OFFSET(E244,-MIN($I$1,COUNT(E$8:$E244)),0)),"")</f>
        <v>29.23351351351351</v>
      </c>
      <c r="G244" s="9">
        <f ca="1">IF($E244&lt;&gt;"",SUMPRODUCT(B$8:OFFSET($B$8,MIN($I$1,$A244)-1,0),OFFSET(E244,1-MIN($I$1,$A244),0):E244)/$J$2,"")</f>
        <v>29.24484984984985</v>
      </c>
      <c r="H244" s="9">
        <f ca="1">IF($E244&lt;&gt;"",SUMPRODUCT(B$8:OFFSET($B$8,MIN($I$2,$A244)-1,0),OFFSET(E244,1-MIN($I$2,$A244),0):E244)/$J$3,"")</f>
        <v>29.082397660818714</v>
      </c>
      <c r="I244" s="9">
        <f t="shared" si="44"/>
        <v>29.150032241078552</v>
      </c>
      <c r="J244" s="14">
        <f t="shared" si="45"/>
        <v>28.919945471787578</v>
      </c>
      <c r="K244" s="9">
        <f ca="1">IF($E244&lt;&gt;"",SUMPRODUCT(B$8:OFFSET($B$8,MIN($L$1,$A244)-1,0),OFFSET(J244,1-MIN($L$1,$A244),0):J244)/$M$2,"")</f>
        <v>29.160360623781678</v>
      </c>
      <c r="L244" s="34">
        <f t="shared" si="46"/>
        <v>29.421345084548186</v>
      </c>
      <c r="M244" s="14">
        <f t="shared" si="47"/>
        <v>28.88093568358976</v>
      </c>
      <c r="N244" s="9">
        <f t="shared" si="48"/>
        <v>29.06033338858229</v>
      </c>
      <c r="O244" s="35"/>
      <c r="P244" s="18">
        <f t="shared" si="49"/>
        <v>28.44</v>
      </c>
      <c r="Q244" s="105">
        <f t="shared" si="50"/>
        <v>0</v>
      </c>
    </row>
    <row r="245" spans="1:17" ht="12.75">
      <c r="A245" s="19">
        <f t="shared" si="41"/>
        <v>238</v>
      </c>
      <c r="B245" s="18">
        <f t="shared" si="42"/>
      </c>
      <c r="C245" s="3">
        <f t="shared" si="43"/>
        <v>187</v>
      </c>
      <c r="D245" s="79">
        <f>Download!C245</f>
        <v>39596</v>
      </c>
      <c r="E245" s="80">
        <f>Download!I245</f>
        <v>28.18</v>
      </c>
      <c r="F245" s="14">
        <f ca="1">IF($E245&lt;&gt;"",AVERAGE(E245:OFFSET(E245,-MIN($I$1,COUNT(E$8:$E245)),0)),"")</f>
        <v>29.21</v>
      </c>
      <c r="G245" s="9">
        <f ca="1">IF($E245&lt;&gt;"",SUMPRODUCT(B$8:OFFSET($B$8,MIN($I$1,$A245)-1,0),OFFSET(E245,1-MIN($I$1,$A245),0):E245)/$J$2,"")</f>
        <v>29.187627627627627</v>
      </c>
      <c r="H245" s="9">
        <f ca="1">IF($E245&lt;&gt;"",SUMPRODUCT(B$8:OFFSET($B$8,MIN($I$2,$A245)-1,0),OFFSET(E245,1-MIN($I$2,$A245),0):E245)/$J$3,"")</f>
        <v>28.97280701754386</v>
      </c>
      <c r="I245" s="9">
        <f t="shared" si="44"/>
        <v>29.097598065885116</v>
      </c>
      <c r="J245" s="14">
        <f t="shared" si="45"/>
        <v>28.757986407460095</v>
      </c>
      <c r="K245" s="9">
        <f ca="1">IF($E245&lt;&gt;"",SUMPRODUCT(B$8:OFFSET($B$8,MIN($L$1,$A245)-1,0),OFFSET(J245,1-MIN($L$1,$A245),0):J245)/$M$2,"")</f>
        <v>29.00981564271038</v>
      </c>
      <c r="L245" s="34">
        <f t="shared" si="46"/>
        <v>29.38686327664407</v>
      </c>
      <c r="M245" s="14">
        <f t="shared" si="47"/>
        <v>28.707804016529593</v>
      </c>
      <c r="N245" s="9">
        <f t="shared" si="48"/>
        <v>28.96766671609994</v>
      </c>
      <c r="O245" s="35"/>
      <c r="P245" s="18">
        <f t="shared" si="49"/>
        <v>28.18</v>
      </c>
      <c r="Q245" s="105">
        <f t="shared" si="50"/>
        <v>0</v>
      </c>
    </row>
    <row r="246" spans="1:17" ht="12.75">
      <c r="A246" s="19">
        <f t="shared" si="41"/>
        <v>239</v>
      </c>
      <c r="B246" s="18">
        <f t="shared" si="42"/>
      </c>
      <c r="C246" s="3">
        <f t="shared" si="43"/>
        <v>188</v>
      </c>
      <c r="D246" s="79">
        <f>Download!C246</f>
        <v>39597</v>
      </c>
      <c r="E246" s="80">
        <f>Download!I246</f>
        <v>28.31</v>
      </c>
      <c r="F246" s="14">
        <f ca="1">IF($E246&lt;&gt;"",AVERAGE(E246:OFFSET(E246,-MIN($I$1,COUNT(E$8:$E246)),0)),"")</f>
        <v>29.189999999999998</v>
      </c>
      <c r="G246" s="9">
        <f ca="1">IF($E246&lt;&gt;"",SUMPRODUCT(B$8:OFFSET($B$8,MIN($I$1,$A246)-1,0),OFFSET(E246,1-MIN($I$1,$A246),0):E246)/$J$2,"")</f>
        <v>29.13873873873874</v>
      </c>
      <c r="H246" s="9">
        <f ca="1">IF($E246&lt;&gt;"",SUMPRODUCT(B$8:OFFSET($B$8,MIN($I$2,$A246)-1,0),OFFSET(E246,1-MIN($I$2,$A246),0):E246)/$J$3,"")</f>
        <v>28.883391812865494</v>
      </c>
      <c r="I246" s="9">
        <f t="shared" si="44"/>
        <v>29.055025197458896</v>
      </c>
      <c r="J246" s="14">
        <f t="shared" si="45"/>
        <v>28.628044886992246</v>
      </c>
      <c r="K246" s="9">
        <f ca="1">IF($E246&lt;&gt;"",SUMPRODUCT(B$8:OFFSET($B$8,MIN($L$1,$A246)-1,0),OFFSET(J246,1-MIN($L$1,$A246),0):J246)/$M$2,"")</f>
        <v>28.86469687732845</v>
      </c>
      <c r="L246" s="34">
        <f t="shared" si="46"/>
        <v>29.3569504078484</v>
      </c>
      <c r="M246" s="14">
        <f t="shared" si="47"/>
        <v>28.585265527245213</v>
      </c>
      <c r="N246" s="9">
        <f t="shared" si="48"/>
        <v>28.898438640721</v>
      </c>
      <c r="O246" s="35"/>
      <c r="P246" s="18">
        <f t="shared" si="49"/>
        <v>28.31</v>
      </c>
      <c r="Q246" s="105">
        <f t="shared" si="50"/>
        <v>0</v>
      </c>
    </row>
    <row r="247" spans="1:17" ht="12.75">
      <c r="A247" s="19">
        <f t="shared" si="41"/>
        <v>240</v>
      </c>
      <c r="B247" s="18">
        <f t="shared" si="42"/>
      </c>
      <c r="C247" s="3">
        <f t="shared" si="43"/>
        <v>189</v>
      </c>
      <c r="D247" s="79">
        <f>Download!C247</f>
        <v>39598</v>
      </c>
      <c r="E247" s="80">
        <f>Download!I247</f>
        <v>28.32</v>
      </c>
      <c r="F247" s="14">
        <f ca="1">IF($E247&lt;&gt;"",AVERAGE(E247:OFFSET(E247,-MIN($I$1,COUNT(E$8:$E247)),0)),"")</f>
        <v>29.181351351351353</v>
      </c>
      <c r="G247" s="9">
        <f ca="1">IF($E247&lt;&gt;"",SUMPRODUCT(B$8:OFFSET($B$8,MIN($I$1,$A247)-1,0),OFFSET(E247,1-MIN($I$1,$A247),0):E247)/$J$2,"")</f>
        <v>29.090885885885886</v>
      </c>
      <c r="H247" s="9">
        <f ca="1">IF($E247&lt;&gt;"",SUMPRODUCT(B$8:OFFSET($B$8,MIN($I$2,$A247)-1,0),OFFSET(E247,1-MIN($I$2,$A247),0):E247)/$J$3,"")</f>
        <v>28.79982456140351</v>
      </c>
      <c r="I247" s="9">
        <f t="shared" si="44"/>
        <v>29.01529410570436</v>
      </c>
      <c r="J247" s="14">
        <f t="shared" si="45"/>
        <v>28.508763236921137</v>
      </c>
      <c r="K247" s="9">
        <f ca="1">IF($E247&lt;&gt;"",SUMPRODUCT(B$8:OFFSET($B$8,MIN($L$1,$A247)-1,0),OFFSET(J247,1-MIN($L$1,$A247),0):J247)/$M$2,"")</f>
        <v>28.728109763899234</v>
      </c>
      <c r="L247" s="34">
        <f t="shared" si="46"/>
        <v>29.328146229852607</v>
      </c>
      <c r="M247" s="14">
        <f t="shared" si="47"/>
        <v>28.4820628768424</v>
      </c>
      <c r="N247" s="9">
        <f t="shared" si="48"/>
        <v>28.83755036275037</v>
      </c>
      <c r="O247" s="35"/>
      <c r="P247" s="18">
        <f t="shared" si="49"/>
        <v>0</v>
      </c>
      <c r="Q247" s="105">
        <f t="shared" si="50"/>
        <v>0</v>
      </c>
    </row>
    <row r="248" spans="1:17" ht="12.75">
      <c r="A248" s="19">
        <f t="shared" si="41"/>
        <v>241</v>
      </c>
      <c r="B248" s="18">
        <f t="shared" si="42"/>
      </c>
      <c r="C248" s="3">
        <f t="shared" si="43"/>
        <v>190</v>
      </c>
      <c r="D248" s="79">
        <f>Download!C248</f>
        <v>39601</v>
      </c>
      <c r="E248" s="80">
        <f>Download!I248</f>
        <v>27.8</v>
      </c>
      <c r="F248" s="14">
        <f ca="1">IF($E248&lt;&gt;"",AVERAGE(E248:OFFSET(E248,-MIN($I$1,COUNT(E$8:$E248)),0)),"")</f>
        <v>29.15486486486486</v>
      </c>
      <c r="G248" s="9">
        <f ca="1">IF($E248&lt;&gt;"",SUMPRODUCT(B$8:OFFSET($B$8,MIN($I$1,$A248)-1,0),OFFSET(E248,1-MIN($I$1,$A248),0):E248)/$J$2,"")</f>
        <v>29.015615615615612</v>
      </c>
      <c r="H248" s="9">
        <f ca="1">IF($E248&lt;&gt;"",SUMPRODUCT(B$8:OFFSET($B$8,MIN($I$2,$A248)-1,0),OFFSET(E248,1-MIN($I$2,$A248),0):E248)/$J$3,"")</f>
        <v>28.665321637426892</v>
      </c>
      <c r="I248" s="9">
        <f t="shared" si="44"/>
        <v>28.949602532423043</v>
      </c>
      <c r="J248" s="14">
        <f t="shared" si="45"/>
        <v>28.315027659238172</v>
      </c>
      <c r="K248" s="9">
        <f ca="1">IF($E248&lt;&gt;"",SUMPRODUCT(B$8:OFFSET($B$8,MIN($L$1,$A248)-1,0),OFFSET(J248,1-MIN($L$1,$A248),0):J248)/$M$2,"")</f>
        <v>28.576194465141832</v>
      </c>
      <c r="L248" s="34">
        <f t="shared" si="46"/>
        <v>29.285697723467813</v>
      </c>
      <c r="M248" s="14">
        <f t="shared" si="47"/>
        <v>28.285798540431216</v>
      </c>
      <c r="N248" s="9">
        <f t="shared" si="48"/>
        <v>28.728334535092436</v>
      </c>
      <c r="O248" s="35"/>
      <c r="P248" s="18">
        <f t="shared" si="49"/>
        <v>27.8</v>
      </c>
      <c r="Q248" s="105">
        <f t="shared" si="50"/>
        <v>0</v>
      </c>
    </row>
    <row r="249" spans="1:17" ht="12.75">
      <c r="A249" s="19">
        <f t="shared" si="41"/>
        <v>242</v>
      </c>
      <c r="B249" s="18">
        <f t="shared" si="42"/>
      </c>
      <c r="C249" s="3">
        <f t="shared" si="43"/>
        <v>191</v>
      </c>
      <c r="D249" s="79">
        <f>Download!C249</f>
        <v>39602</v>
      </c>
      <c r="E249" s="80">
        <f>Download!I249</f>
        <v>27.31</v>
      </c>
      <c r="F249" s="14">
        <f ca="1">IF($E249&lt;&gt;"",AVERAGE(E249:OFFSET(E249,-MIN($I$1,COUNT(E$8:$E249)),0)),"")</f>
        <v>29.109189189189188</v>
      </c>
      <c r="G249" s="9">
        <f ca="1">IF($E249&lt;&gt;"",SUMPRODUCT(B$8:OFFSET($B$8,MIN($I$1,$A249)-1,0),OFFSET(E249,1-MIN($I$1,$A249),0):E249)/$J$2,"")</f>
        <v>28.915660660660663</v>
      </c>
      <c r="H249" s="9">
        <f ca="1">IF($E249&lt;&gt;"",SUMPRODUCT(B$8:OFFSET($B$8,MIN($I$2,$A249)-1,0),OFFSET(E249,1-MIN($I$2,$A249),0):E249)/$J$3,"")</f>
        <v>28.48970760233918</v>
      </c>
      <c r="I249" s="9">
        <f t="shared" si="44"/>
        <v>28.86097536850828</v>
      </c>
      <c r="J249" s="14">
        <f t="shared" si="45"/>
        <v>28.063754544017698</v>
      </c>
      <c r="K249" s="9">
        <f ca="1">IF($E249&lt;&gt;"",SUMPRODUCT(B$8:OFFSET($B$8,MIN($L$1,$A249)-1,0),OFFSET(J249,1-MIN($L$1,$A249),0):J249)/$M$2,"")</f>
        <v>28.395846259793622</v>
      </c>
      <c r="L249" s="34">
        <f t="shared" si="46"/>
        <v>29.23081723114926</v>
      </c>
      <c r="M249" s="14">
        <f t="shared" si="47"/>
        <v>28.015157751915773</v>
      </c>
      <c r="N249" s="9">
        <f t="shared" si="48"/>
        <v>28.579036162977445</v>
      </c>
      <c r="O249" s="35"/>
      <c r="P249" s="18">
        <f t="shared" si="49"/>
        <v>27.31</v>
      </c>
      <c r="Q249" s="105">
        <f t="shared" si="50"/>
        <v>0</v>
      </c>
    </row>
    <row r="250" spans="1:17" ht="12.75">
      <c r="A250" s="19">
        <f t="shared" si="41"/>
        <v>243</v>
      </c>
      <c r="B250" s="18">
        <f t="shared" si="42"/>
      </c>
      <c r="C250" s="3">
        <f t="shared" si="43"/>
        <v>192</v>
      </c>
      <c r="D250" s="79">
        <f>Download!C250</f>
        <v>39603</v>
      </c>
      <c r="E250" s="80">
        <f>Download!I250</f>
        <v>27.54</v>
      </c>
      <c r="F250" s="14">
        <f ca="1">IF($E250&lt;&gt;"",AVERAGE(E250:OFFSET(E250,-MIN($I$1,COUNT(E$8:$E250)),0)),"")</f>
        <v>29.091891891891887</v>
      </c>
      <c r="G250" s="9">
        <f ca="1">IF($E250&lt;&gt;"",SUMPRODUCT(B$8:OFFSET($B$8,MIN($I$1,$A250)-1,0),OFFSET(E250,1-MIN($I$1,$A250),0):E250)/$J$2,"")</f>
        <v>28.829444444444444</v>
      </c>
      <c r="H250" s="9">
        <f ca="1">IF($E250&lt;&gt;"",SUMPRODUCT(B$8:OFFSET($B$8,MIN($I$2,$A250)-1,0),OFFSET(E250,1-MIN($I$2,$A250),0):E250)/$J$3,"")</f>
        <v>28.348771929824565</v>
      </c>
      <c r="I250" s="9">
        <f t="shared" si="44"/>
        <v>28.789571294534863</v>
      </c>
      <c r="J250" s="14">
        <f t="shared" si="45"/>
        <v>27.868099415204686</v>
      </c>
      <c r="K250" s="9">
        <f ca="1">IF($E250&lt;&gt;"",SUMPRODUCT(B$8:OFFSET($B$8,MIN($L$1,$A250)-1,0),OFFSET(J250,1-MIN($L$1,$A250),0):J250)/$M$2,"")</f>
        <v>28.20608789240368</v>
      </c>
      <c r="L250" s="34">
        <f t="shared" si="46"/>
        <v>29.183850085839556</v>
      </c>
      <c r="M250" s="14">
        <f t="shared" si="47"/>
        <v>27.829849216817088</v>
      </c>
      <c r="N250" s="9">
        <f t="shared" si="48"/>
        <v>28.469663935295607</v>
      </c>
      <c r="O250" s="35"/>
      <c r="P250" s="18">
        <f t="shared" si="49"/>
        <v>27.54</v>
      </c>
      <c r="Q250" s="105">
        <f t="shared" si="50"/>
        <v>0</v>
      </c>
    </row>
    <row r="251" spans="1:17" ht="12.75">
      <c r="A251" s="19">
        <f t="shared" si="41"/>
        <v>244</v>
      </c>
      <c r="B251" s="18">
        <f t="shared" si="42"/>
      </c>
      <c r="C251" s="3">
        <f t="shared" si="43"/>
        <v>193</v>
      </c>
      <c r="D251" s="79">
        <f>Download!C251</f>
        <v>39604</v>
      </c>
      <c r="E251" s="80">
        <f>Download!I251</f>
        <v>28.3</v>
      </c>
      <c r="F251" s="14">
        <f ca="1">IF($E251&lt;&gt;"",AVERAGE(E251:OFFSET(E251,-MIN($I$1,COUNT(E$8:$E251)),0)),"")</f>
        <v>29.101081081081077</v>
      </c>
      <c r="G251" s="9">
        <f ca="1">IF($E251&lt;&gt;"",SUMPRODUCT(B$8:OFFSET($B$8,MIN($I$1,$A251)-1,0),OFFSET(E251,1-MIN($I$1,$A251),0):E251)/$J$2,"")</f>
        <v>28.78493993993994</v>
      </c>
      <c r="H251" s="9">
        <f ca="1">IF($E251&lt;&gt;"",SUMPRODUCT(B$8:OFFSET($B$8,MIN($I$2,$A251)-1,0),OFFSET(E251,1-MIN($I$2,$A251),0):E251)/$J$3,"")</f>
        <v>28.297309941520464</v>
      </c>
      <c r="I251" s="9">
        <f t="shared" si="44"/>
        <v>28.763107981316764</v>
      </c>
      <c r="J251" s="14">
        <f t="shared" si="45"/>
        <v>27.80967994310099</v>
      </c>
      <c r="K251" s="9">
        <f ca="1">IF($E251&lt;&gt;"",SUMPRODUCT(B$8:OFFSET($B$8,MIN($L$1,$A251)-1,0),OFFSET(J251,1-MIN($L$1,$A251),0):J251)/$M$2,"")</f>
        <v>28.04972615472615</v>
      </c>
      <c r="L251" s="34">
        <f t="shared" si="46"/>
        <v>29.159298694566232</v>
      </c>
      <c r="M251" s="14">
        <f t="shared" si="47"/>
        <v>27.829197758423106</v>
      </c>
      <c r="N251" s="9">
        <f t="shared" si="48"/>
        <v>28.451804573685543</v>
      </c>
      <c r="O251" s="35"/>
      <c r="P251" s="18">
        <f t="shared" si="49"/>
        <v>0</v>
      </c>
      <c r="Q251" s="105">
        <f t="shared" si="50"/>
        <v>0</v>
      </c>
    </row>
    <row r="252" spans="1:17" ht="12.75">
      <c r="A252" s="19">
        <f t="shared" si="41"/>
        <v>245</v>
      </c>
      <c r="B252" s="18">
        <f t="shared" si="42"/>
      </c>
      <c r="C252" s="3">
        <f t="shared" si="43"/>
        <v>194</v>
      </c>
      <c r="D252" s="79">
        <f>Download!C252</f>
        <v>39605</v>
      </c>
      <c r="E252" s="80">
        <f>Download!I252</f>
        <v>27.49</v>
      </c>
      <c r="F252" s="14">
        <f ca="1">IF($E252&lt;&gt;"",AVERAGE(E252:OFFSET(E252,-MIN($I$1,COUNT(E$8:$E252)),0)),"")</f>
        <v>29.083243243243242</v>
      </c>
      <c r="G252" s="9">
        <f ca="1">IF($E252&lt;&gt;"",SUMPRODUCT(B$8:OFFSET($B$8,MIN($I$1,$A252)-1,0),OFFSET(E252,1-MIN($I$1,$A252),0):E252)/$J$2,"")</f>
        <v>28.69642642642642</v>
      </c>
      <c r="H252" s="9">
        <f ca="1">IF($E252&lt;&gt;"",SUMPRODUCT(B$8:OFFSET($B$8,MIN($I$2,$A252)-1,0),OFFSET(E252,1-MIN($I$2,$A252),0):E252)/$J$3,"")</f>
        <v>28.166315789473682</v>
      </c>
      <c r="I252" s="9">
        <f t="shared" si="44"/>
        <v>28.69429133367802</v>
      </c>
      <c r="J252" s="14">
        <f t="shared" si="45"/>
        <v>27.636205152520944</v>
      </c>
      <c r="K252" s="9">
        <f ca="1">IF($E252&lt;&gt;"",SUMPRODUCT(B$8:OFFSET($B$8,MIN($L$1,$A252)-1,0),OFFSET(J252,1-MIN($L$1,$A252),0):J252)/$M$2,"")</f>
        <v>27.88895764185238</v>
      </c>
      <c r="L252" s="34">
        <f t="shared" si="46"/>
        <v>29.112929286383835</v>
      </c>
      <c r="M252" s="14">
        <f t="shared" si="47"/>
        <v>27.663103293589366</v>
      </c>
      <c r="N252" s="9">
        <f t="shared" si="48"/>
        <v>28.350561986981802</v>
      </c>
      <c r="O252" s="35"/>
      <c r="P252" s="18">
        <f t="shared" si="49"/>
        <v>0</v>
      </c>
      <c r="Q252" s="105">
        <f t="shared" si="50"/>
        <v>0</v>
      </c>
    </row>
    <row r="253" spans="1:17" ht="12.75">
      <c r="A253" s="19">
        <f t="shared" si="41"/>
        <v>246</v>
      </c>
      <c r="B253" s="18">
        <f t="shared" si="42"/>
      </c>
      <c r="C253" s="3">
        <f t="shared" si="43"/>
        <v>195</v>
      </c>
      <c r="D253" s="79">
        <f>Download!C253</f>
        <v>39608</v>
      </c>
      <c r="E253" s="80">
        <f>Download!I253</f>
        <v>27.71</v>
      </c>
      <c r="F253" s="14">
        <f ca="1">IF($E253&lt;&gt;"",AVERAGE(E253:OFFSET(E253,-MIN($I$1,COUNT(E$8:$E253)),0)),"")</f>
        <v>29.052702702702696</v>
      </c>
      <c r="G253" s="9">
        <f ca="1">IF($E253&lt;&gt;"",SUMPRODUCT(B$8:OFFSET($B$8,MIN($I$1,$A253)-1,0),OFFSET(E253,1-MIN($I$1,$A253),0):E253)/$J$2,"")</f>
        <v>28.62183183183183</v>
      </c>
      <c r="H253" s="9">
        <f ca="1">IF($E253&lt;&gt;"",SUMPRODUCT(B$8:OFFSET($B$8,MIN($I$2,$A253)-1,0),OFFSET(E253,1-MIN($I$2,$A253),0):E253)/$J$3,"")</f>
        <v>28.07245614035088</v>
      </c>
      <c r="I253" s="9">
        <f t="shared" si="44"/>
        <v>28.641086396722454</v>
      </c>
      <c r="J253" s="14">
        <f t="shared" si="45"/>
        <v>27.52308044886993</v>
      </c>
      <c r="K253" s="9">
        <f ca="1">IF($E253&lt;&gt;"",SUMPRODUCT(B$8:OFFSET($B$8,MIN($L$1,$A253)-1,0),OFFSET(J253,1-MIN($L$1,$A253),0):J253)/$M$2,"")</f>
        <v>27.743098248624566</v>
      </c>
      <c r="L253" s="34">
        <f t="shared" si="46"/>
        <v>29.073959028428728</v>
      </c>
      <c r="M253" s="14">
        <f t="shared" si="47"/>
        <v>27.567230434769407</v>
      </c>
      <c r="N253" s="9">
        <f t="shared" si="48"/>
        <v>28.28313440940477</v>
      </c>
      <c r="O253" s="35"/>
      <c r="P253" s="18">
        <f t="shared" si="49"/>
        <v>0</v>
      </c>
      <c r="Q253" s="105">
        <f t="shared" si="50"/>
        <v>0</v>
      </c>
    </row>
    <row r="254" spans="1:17" ht="12.75">
      <c r="A254" s="19">
        <f t="shared" si="41"/>
        <v>247</v>
      </c>
      <c r="B254" s="18">
        <f t="shared" si="42"/>
      </c>
      <c r="C254" s="3">
        <f t="shared" si="43"/>
        <v>196</v>
      </c>
      <c r="D254" s="79">
        <f>Download!C254</f>
        <v>39609</v>
      </c>
      <c r="E254" s="80">
        <f>Download!I254</f>
        <v>27.89</v>
      </c>
      <c r="F254" s="14">
        <f ca="1">IF($E254&lt;&gt;"",AVERAGE(E254:OFFSET(E254,-MIN($I$1,COUNT(E$8:$E254)),0)),"")</f>
        <v>29.019729729729725</v>
      </c>
      <c r="G254" s="9">
        <f ca="1">IF($E254&lt;&gt;"",SUMPRODUCT(B$8:OFFSET($B$8,MIN($I$1,$A254)-1,0),OFFSET(E254,1-MIN($I$1,$A254),0):E254)/$J$2,"")</f>
        <v>28.559069069069075</v>
      </c>
      <c r="H254" s="9">
        <f ca="1">IF($E254&lt;&gt;"",SUMPRODUCT(B$8:OFFSET($B$8,MIN($I$2,$A254)-1,0),OFFSET(E254,1-MIN($I$2,$A254),0):E254)/$J$3,"")</f>
        <v>28.009649122807016</v>
      </c>
      <c r="I254" s="9">
        <f t="shared" si="44"/>
        <v>28.60048713203475</v>
      </c>
      <c r="J254" s="14">
        <f t="shared" si="45"/>
        <v>27.460229176544956</v>
      </c>
      <c r="K254" s="9">
        <f ca="1">IF($E254&lt;&gt;"",SUMPRODUCT(B$8:OFFSET($B$8,MIN($L$1,$A254)-1,0),OFFSET(J254,1-MIN($L$1,$A254),0):J254)/$M$2,"")</f>
        <v>27.626218624639677</v>
      </c>
      <c r="L254" s="34">
        <f t="shared" si="46"/>
        <v>29.04107127763904</v>
      </c>
      <c r="M254" s="14">
        <f t="shared" si="47"/>
        <v>27.52428125591173</v>
      </c>
      <c r="N254" s="9">
        <f t="shared" si="48"/>
        <v>28.241751839993743</v>
      </c>
      <c r="O254" s="35"/>
      <c r="P254" s="18">
        <f t="shared" si="49"/>
        <v>0</v>
      </c>
      <c r="Q254" s="105">
        <f t="shared" si="50"/>
        <v>0</v>
      </c>
    </row>
    <row r="255" spans="1:17" ht="12.75">
      <c r="A255" s="19">
        <f t="shared" si="41"/>
        <v>248</v>
      </c>
      <c r="B255" s="18">
        <f t="shared" si="42"/>
      </c>
      <c r="C255" s="3">
        <f t="shared" si="43"/>
        <v>197</v>
      </c>
      <c r="D255" s="79">
        <f>Download!C255</f>
        <v>39610</v>
      </c>
      <c r="E255" s="80">
        <f>Download!I255</f>
        <v>27.12</v>
      </c>
      <c r="F255" s="14">
        <f ca="1">IF($E255&lt;&gt;"",AVERAGE(E255:OFFSET(E255,-MIN($I$1,COUNT(E$8:$E255)),0)),"")</f>
        <v>28.94486486486486</v>
      </c>
      <c r="G255" s="9">
        <f ca="1">IF($E255&lt;&gt;"",SUMPRODUCT(B$8:OFFSET($B$8,MIN($I$1,$A255)-1,0),OFFSET(E255,1-MIN($I$1,$A255),0):E255)/$J$2,"")</f>
        <v>28.45768768768769</v>
      </c>
      <c r="H255" s="9">
        <f ca="1">IF($E255&lt;&gt;"",SUMPRODUCT(B$8:OFFSET($B$8,MIN($I$2,$A255)-1,0),OFFSET(E255,1-MIN($I$2,$A255),0):E255)/$J$3,"")</f>
        <v>27.87771929824561</v>
      </c>
      <c r="I255" s="9">
        <f t="shared" si="44"/>
        <v>28.520460800573414</v>
      </c>
      <c r="J255" s="14">
        <f t="shared" si="45"/>
        <v>27.297750908803526</v>
      </c>
      <c r="K255" s="9">
        <f ca="1">IF($E255&lt;&gt;"",SUMPRODUCT(B$8:OFFSET($B$8,MIN($L$1,$A255)-1,0),OFFSET(J255,1-MIN($L$1,$A255),0):J255)/$M$2,"")</f>
        <v>27.503621328095008</v>
      </c>
      <c r="L255" s="34">
        <f t="shared" si="46"/>
        <v>28.98770818659351</v>
      </c>
      <c r="M255" s="14">
        <f t="shared" si="47"/>
        <v>27.330096495678482</v>
      </c>
      <c r="N255" s="9">
        <f t="shared" si="48"/>
        <v>28.12367269894177</v>
      </c>
      <c r="O255" s="35"/>
      <c r="P255" s="18">
        <f t="shared" si="49"/>
        <v>0</v>
      </c>
      <c r="Q255" s="105">
        <f t="shared" si="50"/>
        <v>0</v>
      </c>
    </row>
    <row r="256" spans="1:17" ht="12.75">
      <c r="A256" s="19">
        <f t="shared" si="41"/>
        <v>249</v>
      </c>
      <c r="B256" s="18">
        <f t="shared" si="42"/>
      </c>
      <c r="C256" s="3">
        <f t="shared" si="43"/>
        <v>198</v>
      </c>
      <c r="D256" s="79">
        <f>Download!C256</f>
        <v>39611</v>
      </c>
      <c r="E256" s="80">
        <f>Download!I256</f>
        <v>28.24</v>
      </c>
      <c r="F256" s="14">
        <f ca="1">IF($E256&lt;&gt;"",AVERAGE(E256:OFFSET(E256,-MIN($I$1,COUNT(E$8:$E256)),0)),"")</f>
        <v>28.888918918918915</v>
      </c>
      <c r="G256" s="9">
        <f ca="1">IF($E256&lt;&gt;"",SUMPRODUCT(B$8:OFFSET($B$8,MIN($I$1,$A256)-1,0),OFFSET(E256,1-MIN($I$1,$A256),0):E256)/$J$2,"")</f>
        <v>28.421636636636634</v>
      </c>
      <c r="H256" s="9">
        <f ca="1">IF($E256&lt;&gt;"",SUMPRODUCT(B$8:OFFSET($B$8,MIN($I$2,$A256)-1,0),OFFSET(E256,1-MIN($I$2,$A256),0):E256)/$J$3,"")</f>
        <v>27.88315789473684</v>
      </c>
      <c r="I256" s="9">
        <f t="shared" si="44"/>
        <v>28.505300757299175</v>
      </c>
      <c r="J256" s="14">
        <f t="shared" si="45"/>
        <v>27.344679152837045</v>
      </c>
      <c r="K256" s="9">
        <f ca="1">IF($E256&lt;&gt;"",SUMPRODUCT(B$8:OFFSET($B$8,MIN($L$1,$A256)-1,0),OFFSET(J256,1-MIN($L$1,$A256),0):J256)/$M$2,"")</f>
        <v>27.43090846485583</v>
      </c>
      <c r="L256" s="34">
        <f t="shared" si="46"/>
        <v>28.96693851474369</v>
      </c>
      <c r="M256" s="14">
        <f t="shared" si="47"/>
        <v>27.397151519403238</v>
      </c>
      <c r="N256" s="9">
        <f t="shared" si="48"/>
        <v>28.13591767800053</v>
      </c>
      <c r="O256" s="35"/>
      <c r="P256" s="18">
        <f t="shared" si="49"/>
        <v>0</v>
      </c>
      <c r="Q256" s="105">
        <f t="shared" si="50"/>
        <v>0</v>
      </c>
    </row>
    <row r="257" spans="1:17" ht="12.75">
      <c r="A257" s="19">
        <f t="shared" si="41"/>
        <v>250</v>
      </c>
      <c r="B257" s="18">
        <f t="shared" si="42"/>
      </c>
      <c r="C257" s="3">
        <f t="shared" si="43"/>
        <v>199</v>
      </c>
      <c r="D257" s="79">
        <f>Download!C257</f>
        <v>39612</v>
      </c>
      <c r="E257" s="80">
        <f>Download!I257</f>
        <v>29.07</v>
      </c>
      <c r="F257" s="14">
        <f ca="1">IF($E257&lt;&gt;"",AVERAGE(E257:OFFSET(E257,-MIN($I$1,COUNT(E$8:$E257)),0)),"")</f>
        <v>28.859999999999992</v>
      </c>
      <c r="G257" s="9">
        <f ca="1">IF($E257&lt;&gt;"",SUMPRODUCT(B$8:OFFSET($B$8,MIN($I$1,$A257)-1,0),OFFSET(E257,1-MIN($I$1,$A257),0):E257)/$J$2,"")</f>
        <v>28.433303303303305</v>
      </c>
      <c r="H257" s="9">
        <f ca="1">IF($E257&lt;&gt;"",SUMPRODUCT(B$8:OFFSET($B$8,MIN($I$2,$A257)-1,0),OFFSET(E257,1-MIN($I$2,$A257),0):E257)/$J$3,"")</f>
        <v>27.986198830409357</v>
      </c>
      <c r="I257" s="9">
        <f t="shared" si="44"/>
        <v>28.535825040688408</v>
      </c>
      <c r="J257" s="14">
        <f t="shared" si="45"/>
        <v>27.53909435751541</v>
      </c>
      <c r="K257" s="9">
        <f ca="1">IF($E257&lt;&gt;"",SUMPRODUCT(B$8:OFFSET($B$8,MIN($L$1,$A257)-1,0),OFFSET(J257,1-MIN($L$1,$A257),0):J257)/$M$2,"")</f>
        <v>27.438667577351783</v>
      </c>
      <c r="L257" s="34">
        <f t="shared" si="46"/>
        <v>28.969801333778587</v>
      </c>
      <c r="M257" s="14">
        <f t="shared" si="47"/>
        <v>27.631076317466707</v>
      </c>
      <c r="N257" s="9">
        <f t="shared" si="48"/>
        <v>28.23424213294784</v>
      </c>
      <c r="O257" s="35"/>
      <c r="P257" s="18">
        <f t="shared" si="49"/>
        <v>0</v>
      </c>
      <c r="Q257" s="105">
        <f t="shared" si="50"/>
        <v>0</v>
      </c>
    </row>
    <row r="258" spans="1:17" ht="12.75">
      <c r="A258" s="19">
        <f t="shared" si="41"/>
        <v>251</v>
      </c>
      <c r="B258" s="18">
        <f t="shared" si="42"/>
      </c>
      <c r="C258" s="3">
        <f t="shared" si="43"/>
        <v>200</v>
      </c>
      <c r="D258" s="79">
        <f>Download!C258</f>
        <v>39615</v>
      </c>
      <c r="E258" s="80">
        <f>Download!I258</f>
        <v>28.93</v>
      </c>
      <c r="F258" s="14">
        <f ca="1">IF($E258&lt;&gt;"",AVERAGE(E258:OFFSET(E258,-MIN($I$1,COUNT(E$8:$E258)),0)),"")</f>
        <v>28.79513513513513</v>
      </c>
      <c r="G258" s="9">
        <f ca="1">IF($E258&lt;&gt;"",SUMPRODUCT(B$8:OFFSET($B$8,MIN($I$1,$A258)-1,0),OFFSET(E258,1-MIN($I$1,$A258),0):E258)/$J$2,"")</f>
        <v>28.4407957957958</v>
      </c>
      <c r="H258" s="9">
        <f ca="1">IF($E258&lt;&gt;"",SUMPRODUCT(B$8:OFFSET($B$8,MIN($I$2,$A258)-1,0),OFFSET(E258,1-MIN($I$2,$A258),0):E258)/$J$3,"")</f>
        <v>28.076783625730993</v>
      </c>
      <c r="I258" s="9">
        <f t="shared" si="44"/>
        <v>28.55713179524579</v>
      </c>
      <c r="J258" s="14">
        <f t="shared" si="45"/>
        <v>27.712771455666186</v>
      </c>
      <c r="K258" s="9">
        <f ca="1">IF($E258&lt;&gt;"",SUMPRODUCT(B$8:OFFSET($B$8,MIN($L$1,$A258)-1,0),OFFSET(J258,1-MIN($L$1,$A258),0):J258)/$M$2,"")</f>
        <v>27.508933745775845</v>
      </c>
      <c r="L258" s="34">
        <f t="shared" si="46"/>
        <v>28.968695741173626</v>
      </c>
      <c r="M258" s="14">
        <f t="shared" si="47"/>
        <v>27.80817581899999</v>
      </c>
      <c r="N258" s="9">
        <f t="shared" si="48"/>
        <v>28.307479803163858</v>
      </c>
      <c r="O258" s="35"/>
      <c r="P258" s="18">
        <f t="shared" si="49"/>
        <v>0</v>
      </c>
      <c r="Q258" s="105">
        <f t="shared" si="50"/>
        <v>28.93</v>
      </c>
    </row>
    <row r="259" spans="1:17" ht="12.75">
      <c r="A259" s="19">
        <f t="shared" si="41"/>
        <v>252</v>
      </c>
      <c r="B259" s="18">
        <f t="shared" si="42"/>
      </c>
      <c r="C259" s="3">
        <f t="shared" si="43"/>
        <v>201</v>
      </c>
      <c r="D259" s="79">
        <f>Download!C259</f>
        <v>39616</v>
      </c>
      <c r="E259" s="80">
        <f>Download!I259</f>
        <v>28.8</v>
      </c>
      <c r="F259" s="14">
        <f ca="1">IF($E259&lt;&gt;"",AVERAGE(E259:OFFSET(E259,-MIN($I$1,COUNT(E$8:$E259)),0)),"")</f>
        <v>28.717297297297296</v>
      </c>
      <c r="G259" s="9">
        <f ca="1">IF($E259&lt;&gt;"",SUMPRODUCT(B$8:OFFSET($B$8,MIN($I$1,$A259)-1,0),OFFSET(E259,1-MIN($I$1,$A259),0):E259)/$J$2,"")</f>
        <v>28.445390390390386</v>
      </c>
      <c r="H259" s="9">
        <f ca="1">IF($E259&lt;&gt;"",SUMPRODUCT(B$8:OFFSET($B$8,MIN($I$2,$A259)-1,0),OFFSET(E259,1-MIN($I$2,$A259),0):E259)/$J$3,"")</f>
        <v>28.15269005847953</v>
      </c>
      <c r="I259" s="9">
        <f t="shared" si="44"/>
        <v>28.570259806313587</v>
      </c>
      <c r="J259" s="14">
        <f t="shared" si="45"/>
        <v>27.85998972656867</v>
      </c>
      <c r="K259" s="9">
        <f ca="1">IF($E259&lt;&gt;"",SUMPRODUCT(B$8:OFFSET($B$8,MIN($L$1,$A259)-1,0),OFFSET(J259,1-MIN($L$1,$A259),0):J259)/$M$2,"")</f>
        <v>27.617616262879416</v>
      </c>
      <c r="L259" s="34">
        <f t="shared" si="46"/>
        <v>28.964009748363246</v>
      </c>
      <c r="M259" s="14">
        <f t="shared" si="47"/>
        <v>27.937452490602126</v>
      </c>
      <c r="N259" s="9">
        <f t="shared" si="48"/>
        <v>28.359324034409767</v>
      </c>
      <c r="O259" s="35"/>
      <c r="P259" s="18">
        <f t="shared" si="49"/>
        <v>0</v>
      </c>
      <c r="Q259" s="105">
        <f t="shared" si="50"/>
        <v>0</v>
      </c>
    </row>
    <row r="260" spans="1:17" ht="12.75">
      <c r="A260" s="19">
        <f t="shared" si="41"/>
        <v>253</v>
      </c>
      <c r="B260" s="18">
        <f t="shared" si="42"/>
      </c>
      <c r="C260" s="3">
        <f t="shared" si="43"/>
        <v>202</v>
      </c>
      <c r="D260" s="79">
        <f>Download!C260</f>
        <v>39617</v>
      </c>
      <c r="E260" s="80">
        <f>Download!I260</f>
        <v>28.46</v>
      </c>
      <c r="F260" s="14">
        <f ca="1">IF($E260&lt;&gt;"",AVERAGE(E260:OFFSET(E260,-MIN($I$1,COUNT(E$8:$E260)),0)),"")</f>
        <v>28.683243243243236</v>
      </c>
      <c r="G260" s="9">
        <f ca="1">IF($E260&lt;&gt;"",SUMPRODUCT(B$8:OFFSET($B$8,MIN($I$1,$A260)-1,0),OFFSET(E260,1-MIN($I$1,$A260),0):E260)/$J$2,"")</f>
        <v>28.432987987987985</v>
      </c>
      <c r="H260" s="9">
        <f ca="1">IF($E260&lt;&gt;"",SUMPRODUCT(B$8:OFFSET($B$8,MIN($I$2,$A260)-1,0),OFFSET(E260,1-MIN($I$2,$A260),0):E260)/$J$3,"")</f>
        <v>28.189590643274855</v>
      </c>
      <c r="I260" s="9">
        <f t="shared" si="44"/>
        <v>28.564299816783123</v>
      </c>
      <c r="J260" s="14">
        <f t="shared" si="45"/>
        <v>27.946193298561724</v>
      </c>
      <c r="K260" s="9">
        <f ca="1">IF($E260&lt;&gt;"",SUMPRODUCT(B$8:OFFSET($B$8,MIN($L$1,$A260)-1,0),OFFSET(J260,1-MIN($L$1,$A260),0):J260)/$M$2,"")</f>
        <v>27.73488507304296</v>
      </c>
      <c r="L260" s="34">
        <f t="shared" si="46"/>
        <v>28.950009477575374</v>
      </c>
      <c r="M260" s="14">
        <f t="shared" si="47"/>
        <v>27.981164879849437</v>
      </c>
      <c r="N260" s="9">
        <f t="shared" si="48"/>
        <v>28.369921504471897</v>
      </c>
      <c r="O260" s="35"/>
      <c r="P260" s="18">
        <f t="shared" si="49"/>
        <v>0</v>
      </c>
      <c r="Q260" s="105">
        <f t="shared" si="50"/>
        <v>0</v>
      </c>
    </row>
    <row r="261" ht="12.75">
      <c r="E261" s="75"/>
    </row>
    <row r="262" ht="12.75">
      <c r="E262" s="75"/>
    </row>
    <row r="263" ht="12.75">
      <c r="E263" s="75"/>
    </row>
    <row r="264" ht="12.75">
      <c r="E264" s="75"/>
    </row>
    <row r="265" ht="12.75">
      <c r="E265" s="75"/>
    </row>
    <row r="266" ht="12.75">
      <c r="E266" s="75"/>
    </row>
    <row r="267" ht="12.75">
      <c r="E267" s="75"/>
    </row>
    <row r="268" ht="12.75">
      <c r="E268" s="75"/>
    </row>
    <row r="269" ht="12.75">
      <c r="E269" s="75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pjPonzo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