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225" windowHeight="5760" activeTab="0"/>
  </bookViews>
  <sheets>
    <sheet name="Download" sheetId="1" r:id="rId1"/>
  </sheets>
  <externalReferences>
    <externalReference r:id="rId4"/>
  </externalReferences>
  <definedNames>
    <definedName name="_Table1_Out" hidden="1">'[1]mape'!#REF!</definedName>
    <definedName name="anscount" hidden="1">1</definedName>
    <definedName name="Close">'Download'!$I$8:OFFSET('Download'!$I$8,'Download'!$I$1-1,0)</definedName>
    <definedName name="Date">'Download'!$C$8:OFFSET('Download'!$C$8,'Download'!$I$1-1,0)</definedName>
    <definedName name="Date_recent">'Download'!$R$8:OFFSET('Download'!$R$8,'Download'!$T$5,0)</definedName>
    <definedName name="LR">'Download'!$Q$9:OFFSET('Download'!$Q$9,'Download'!$I$1-2,0)</definedName>
    <definedName name="LR_recent">'Download'!$S$8:OFFSET('Download'!$S$8,'Download'!$T$5,0)</definedName>
    <definedName name="Max">'Download'!$V$1</definedName>
    <definedName name="Min">'Download'!$V$2</definedName>
    <definedName name="MMax">'Download'!$W$1</definedName>
    <definedName name="MMin">'Download'!$W$2</definedName>
    <definedName name="Price_recent">'Download'!$T$8:OFFSET('Download'!$T$8,'Download'!$T$5,0)</definedName>
    <definedName name="Volume">'Download'!$L$8:OFFSET('Download'!$L$8,'Download'!$I$1-1,0)</definedName>
  </definedNames>
  <calcPr fullCalcOnLoad="1"/>
</workbook>
</file>

<file path=xl/sharedStrings.xml><?xml version="1.0" encoding="utf-8"?>
<sst xmlns="http://schemas.openxmlformats.org/spreadsheetml/2006/main" count="45" uniqueCount="40">
  <si>
    <t>data points =</t>
  </si>
  <si>
    <t xml:space="preserve"> </t>
  </si>
  <si>
    <t>Adj. Close*</t>
  </si>
  <si>
    <t>URL used =</t>
  </si>
  <si>
    <t>Date</t>
  </si>
  <si>
    <t>Open</t>
  </si>
  <si>
    <t>High</t>
  </si>
  <si>
    <t>Low</t>
  </si>
  <si>
    <t>Close</t>
  </si>
  <si>
    <t>Volume</t>
  </si>
  <si>
    <t>Index</t>
  </si>
  <si>
    <t>Returns</t>
  </si>
  <si>
    <t>Stock Symbol:</t>
  </si>
  <si>
    <t>Chart Min =</t>
  </si>
  <si>
    <t>Chart Max =</t>
  </si>
  <si>
    <t>Annualized Return =</t>
  </si>
  <si>
    <t>Start Date:</t>
  </si>
  <si>
    <t>End Date:</t>
  </si>
  <si>
    <t>Price</t>
  </si>
  <si>
    <t>$Volume</t>
  </si>
  <si>
    <t>ABS(Returns)</t>
  </si>
  <si>
    <t>Adjusted</t>
  </si>
  <si>
    <t>d</t>
  </si>
  <si>
    <t>Moving</t>
  </si>
  <si>
    <t>SUM of</t>
  </si>
  <si>
    <t>Volume (K)</t>
  </si>
  <si>
    <t>www.gummy-stuff.org/liquidity-ratio.htm</t>
  </si>
  <si>
    <r>
      <t>See</t>
    </r>
    <r>
      <rPr>
        <sz val="8"/>
        <rFont val="Arial"/>
        <family val="2"/>
      </rPr>
      <t>:</t>
    </r>
  </si>
  <si>
    <t>SBGI</t>
  </si>
  <si>
    <t>Recent</t>
  </si>
  <si>
    <t>LR</t>
  </si>
  <si>
    <t>count</t>
  </si>
  <si>
    <t>Liquidity Ratio</t>
  </si>
  <si>
    <t>Days</t>
  </si>
  <si>
    <t>Back</t>
  </si>
  <si>
    <t>http://chart.yahoo.com/table.csv?s=SBGI&amp;a=8&amp;b=21&amp;c=2004&amp;d=11&amp;e=30&amp;f=2004&amp;g=d&amp;q=q&amp;y=0&amp;z=SBGI&amp;x=.csv</t>
  </si>
  <si>
    <t>History (days)</t>
  </si>
  <si>
    <t xml:space="preserve"> LR Average (days)</t>
  </si>
  <si>
    <t>Minimum Stock Price :</t>
  </si>
  <si>
    <t>Maximum Stock Price :</t>
  </si>
</sst>
</file>

<file path=xl/styles.xml><?xml version="1.0" encoding="utf-8"?>
<styleSheet xmlns="http://schemas.openxmlformats.org/spreadsheetml/2006/main">
  <numFmts count="8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yyyy"/>
    <numFmt numFmtId="226" formatCode="&quot;$&quot;#,##0"/>
    <numFmt numFmtId="227" formatCode="&quot;$&quot;#,##0.00"/>
    <numFmt numFmtId="228" formatCode="mmmm\ d"/>
    <numFmt numFmtId="229" formatCode="mmm\ d"/>
    <numFmt numFmtId="230" formatCode="mmm\-d\-yy"/>
    <numFmt numFmtId="231" formatCode="mmm\ \c\,yyyy"/>
    <numFmt numFmtId="232" formatCode="mmm\ d\,yyyy"/>
    <numFmt numFmtId="233" formatCode="yyyy\-mmm\-d"/>
    <numFmt numFmtId="234" formatCode="mmm"/>
    <numFmt numFmtId="235" formatCode="mmm\-d"/>
    <numFmt numFmtId="236" formatCode="#,##0.000"/>
    <numFmt numFmtId="237" formatCode="mmm\-dd"/>
    <numFmt numFmtId="238" formatCode="&quot;$&quot;#,##0.0"/>
    <numFmt numFmtId="239" formatCode="mmm\ d\,\ yyyy"/>
    <numFmt numFmtId="240" formatCode="mmm\ d\ /\ yy"/>
  </numFmts>
  <fonts count="2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2"/>
      </left>
      <right style="thin"/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04">
    <xf numFmtId="0" fontId="0" fillId="0" borderId="0" xfId="0" applyAlignment="1">
      <alignment/>
    </xf>
    <xf numFmtId="0" fontId="0" fillId="2" borderId="0" xfId="0" applyFill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174" fontId="4" fillId="3" borderId="0" xfId="0" applyNumberFormat="1" applyFont="1" applyFill="1" applyAlignment="1">
      <alignment/>
    </xf>
    <xf numFmtId="173" fontId="2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74" fontId="6" fillId="3" borderId="0" xfId="0" applyNumberFormat="1" applyFont="1" applyFill="1" applyAlignment="1">
      <alignment horizontal="right"/>
    </xf>
    <xf numFmtId="173" fontId="4" fillId="3" borderId="0" xfId="0" applyNumberFormat="1" applyFont="1" applyFill="1" applyAlignment="1">
      <alignment/>
    </xf>
    <xf numFmtId="1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3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2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26" fontId="5" fillId="5" borderId="2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10" fontId="15" fillId="6" borderId="5" xfId="0" applyNumberFormat="1" applyFont="1" applyFill="1" applyBorder="1" applyAlignment="1">
      <alignment horizontal="center"/>
    </xf>
    <xf numFmtId="10" fontId="15" fillId="6" borderId="6" xfId="0" applyNumberFormat="1" applyFont="1" applyFill="1" applyBorder="1" applyAlignment="1">
      <alignment horizontal="center"/>
    </xf>
    <xf numFmtId="226" fontId="15" fillId="6" borderId="7" xfId="0" applyNumberFormat="1" applyFont="1" applyFill="1" applyBorder="1" applyAlignment="1">
      <alignment horizontal="center"/>
    </xf>
    <xf numFmtId="226" fontId="0" fillId="0" borderId="0" xfId="0" applyNumberFormat="1" applyAlignment="1">
      <alignment/>
    </xf>
    <xf numFmtId="226" fontId="5" fillId="7" borderId="0" xfId="0" applyNumberFormat="1" applyFont="1" applyFill="1" applyAlignment="1">
      <alignment horizontal="center"/>
    </xf>
    <xf numFmtId="10" fontId="15" fillId="3" borderId="8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0" fontId="15" fillId="5" borderId="9" xfId="0" applyNumberFormat="1" applyFont="1" applyFill="1" applyBorder="1" applyAlignment="1">
      <alignment horizontal="center"/>
    </xf>
    <xf numFmtId="10" fontId="15" fillId="5" borderId="8" xfId="0" applyNumberFormat="1" applyFont="1" applyFill="1" applyBorder="1" applyAlignment="1">
      <alignment horizontal="center"/>
    </xf>
    <xf numFmtId="226" fontId="3" fillId="7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2" fontId="5" fillId="3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/>
    </xf>
    <xf numFmtId="2" fontId="5" fillId="3" borderId="9" xfId="0" applyNumberFormat="1" applyFont="1" applyFill="1" applyBorder="1" applyAlignment="1">
      <alignment horizontal="center" vertical="center"/>
    </xf>
    <xf numFmtId="179" fontId="15" fillId="6" borderId="14" xfId="0" applyNumberFormat="1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226" fontId="5" fillId="3" borderId="0" xfId="0" applyNumberFormat="1" applyFont="1" applyFill="1" applyAlignment="1">
      <alignment horizontal="center"/>
    </xf>
    <xf numFmtId="229" fontId="5" fillId="3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5" fillId="3" borderId="0" xfId="0" applyFont="1" applyFill="1" applyBorder="1" applyAlignment="1" quotePrefix="1">
      <alignment/>
    </xf>
    <xf numFmtId="226" fontId="0" fillId="3" borderId="0" xfId="0" applyNumberFormat="1" applyFill="1" applyAlignment="1">
      <alignment/>
    </xf>
    <xf numFmtId="1" fontId="5" fillId="3" borderId="0" xfId="0" applyNumberFormat="1" applyFont="1" applyFill="1" applyAlignment="1">
      <alignment horizontal="center"/>
    </xf>
    <xf numFmtId="226" fontId="3" fillId="7" borderId="8" xfId="0" applyNumberFormat="1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0" fillId="3" borderId="0" xfId="0" applyFill="1" applyAlignment="1">
      <alignment horizontal="center"/>
    </xf>
    <xf numFmtId="226" fontId="3" fillId="7" borderId="8" xfId="0" applyNumberFormat="1" applyFont="1" applyFill="1" applyBorder="1" applyAlignment="1">
      <alignment horizontal="center"/>
    </xf>
    <xf numFmtId="226" fontId="3" fillId="7" borderId="0" xfId="0" applyNumberFormat="1" applyFont="1" applyFill="1" applyBorder="1" applyAlignment="1">
      <alignment horizontal="center"/>
    </xf>
    <xf numFmtId="240" fontId="5" fillId="7" borderId="0" xfId="0" applyNumberFormat="1" applyFont="1" applyFill="1" applyAlignment="1">
      <alignment horizontal="center"/>
    </xf>
    <xf numFmtId="226" fontId="1" fillId="3" borderId="0" xfId="0" applyNumberFormat="1" applyFont="1" applyFill="1" applyAlignment="1">
      <alignment/>
    </xf>
    <xf numFmtId="171" fontId="1" fillId="3" borderId="0" xfId="15" applyFont="1" applyFill="1" applyBorder="1" applyAlignment="1">
      <alignment horizontal="right"/>
    </xf>
    <xf numFmtId="239" fontId="1" fillId="3" borderId="0" xfId="15" applyNumberFormat="1" applyFont="1" applyFill="1" applyBorder="1" applyAlignment="1">
      <alignment horizontal="center"/>
    </xf>
    <xf numFmtId="227" fontId="0" fillId="0" borderId="0" xfId="0" applyNumberFormat="1" applyAlignment="1">
      <alignment/>
    </xf>
    <xf numFmtId="0" fontId="15" fillId="6" borderId="0" xfId="0" applyFont="1" applyFill="1" applyBorder="1" applyAlignment="1">
      <alignment horizontal="center"/>
    </xf>
    <xf numFmtId="10" fontId="15" fillId="6" borderId="0" xfId="0" applyNumberFormat="1" applyFont="1" applyFill="1" applyBorder="1" applyAlignment="1">
      <alignment horizontal="center"/>
    </xf>
    <xf numFmtId="240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171" fontId="3" fillId="2" borderId="15" xfId="15" applyFont="1" applyFill="1" applyBorder="1" applyAlignment="1">
      <alignment horizontal="right"/>
    </xf>
    <xf numFmtId="49" fontId="3" fillId="2" borderId="16" xfId="15" applyNumberFormat="1" applyFont="1" applyFill="1" applyBorder="1" applyAlignment="1">
      <alignment horizontal="center"/>
    </xf>
    <xf numFmtId="239" fontId="3" fillId="2" borderId="17" xfId="15" applyNumberFormat="1" applyFont="1" applyFill="1" applyBorder="1" applyAlignment="1">
      <alignment horizontal="center"/>
    </xf>
    <xf numFmtId="3" fontId="5" fillId="7" borderId="0" xfId="0" applyNumberFormat="1" applyFont="1" applyFill="1" applyAlignment="1">
      <alignment horizontal="center"/>
    </xf>
    <xf numFmtId="173" fontId="2" fillId="3" borderId="0" xfId="0" applyNumberFormat="1" applyFont="1" applyFill="1" applyAlignment="1">
      <alignment horizontal="center"/>
    </xf>
    <xf numFmtId="227" fontId="5" fillId="7" borderId="0" xfId="0" applyNumberFormat="1" applyFont="1" applyFill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3" fillId="2" borderId="22" xfId="0" applyFont="1" applyFill="1" applyBorder="1" applyAlignment="1">
      <alignment/>
    </xf>
    <xf numFmtId="175" fontId="2" fillId="2" borderId="23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2" fillId="2" borderId="27" xfId="0" applyFont="1" applyFill="1" applyBorder="1" applyAlignment="1">
      <alignment horizontal="right"/>
    </xf>
    <xf numFmtId="0" fontId="3" fillId="8" borderId="28" xfId="0" applyFont="1" applyFill="1" applyBorder="1" applyAlignment="1">
      <alignment/>
    </xf>
    <xf numFmtId="0" fontId="3" fillId="8" borderId="29" xfId="0" applyFont="1" applyFill="1" applyBorder="1" applyAlignment="1">
      <alignment/>
    </xf>
    <xf numFmtId="0" fontId="3" fillId="8" borderId="29" xfId="0" applyFont="1" applyFill="1" applyBorder="1" applyAlignment="1">
      <alignment horizontal="right"/>
    </xf>
    <xf numFmtId="226" fontId="3" fillId="8" borderId="30" xfId="0" applyNumberFormat="1" applyFont="1" applyFill="1" applyBorder="1" applyAlignment="1">
      <alignment horizontal="center"/>
    </xf>
    <xf numFmtId="10" fontId="2" fillId="2" borderId="31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right"/>
    </xf>
    <xf numFmtId="0" fontId="5" fillId="5" borderId="33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5" fillId="5" borderId="35" xfId="0" applyFont="1" applyFill="1" applyBorder="1" applyAlignment="1">
      <alignment horizontal="right"/>
    </xf>
    <xf numFmtId="0" fontId="2" fillId="5" borderId="33" xfId="0" applyFont="1" applyFill="1" applyBorder="1" applyAlignment="1">
      <alignment horizontal="right"/>
    </xf>
    <xf numFmtId="15" fontId="2" fillId="5" borderId="33" xfId="0" applyNumberFormat="1" applyFont="1" applyFill="1" applyBorder="1" applyAlignment="1">
      <alignment horizontal="center"/>
    </xf>
    <xf numFmtId="227" fontId="2" fillId="5" borderId="36" xfId="0" applyNumberFormat="1" applyFont="1" applyFill="1" applyBorder="1" applyAlignment="1">
      <alignment horizontal="center"/>
    </xf>
    <xf numFmtId="0" fontId="2" fillId="5" borderId="35" xfId="0" applyFont="1" applyFill="1" applyBorder="1" applyAlignment="1">
      <alignment horizontal="right"/>
    </xf>
    <xf numFmtId="15" fontId="2" fillId="5" borderId="35" xfId="0" applyNumberFormat="1" applyFont="1" applyFill="1" applyBorder="1" applyAlignment="1">
      <alignment horizontal="center"/>
    </xf>
    <xf numFmtId="227" fontId="2" fillId="5" borderId="37" xfId="0" applyNumberFormat="1" applyFont="1" applyFill="1" applyBorder="1" applyAlignment="1">
      <alignment horizontal="center"/>
    </xf>
  </cellXfs>
  <cellStyles count="39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Hyperlink_VDX-Plot.xls Chart 1" xfId="47"/>
    <cellStyle name="Hyperlink_VDX-Plot.xls Chart 3" xfId="48"/>
    <cellStyle name="Normal_adx-stuff" xfId="49"/>
    <cellStyle name="Normal_Retriever_Zdlt" xfId="50"/>
    <cellStyle name="Percent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025"/>
          <c:w val="1"/>
          <c:h val="0.92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Download!$R$2</c:f>
              <c:strCache>
                <c:ptCount val="1"/>
                <c:pt idx="0">
                  <c:v>Liquidity : 10-day Moving Average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[0]!LR</c:f>
              <c:numCache>
                <c:ptCount val="69"/>
                <c:pt idx="0">
                  <c:v>488.63173937872256</c:v>
                </c:pt>
                <c:pt idx="1">
                  <c:v>585.3477467543653</c:v>
                </c:pt>
                <c:pt idx="2">
                  <c:v>753.9805299601685</c:v>
                </c:pt>
                <c:pt idx="3">
                  <c:v>681.3917116068012</c:v>
                </c:pt>
                <c:pt idx="4">
                  <c:v>848.7825082065218</c:v>
                </c:pt>
                <c:pt idx="5">
                  <c:v>824.746344195228</c:v>
                </c:pt>
                <c:pt idx="6">
                  <c:v>943.531798698539</c:v>
                </c:pt>
                <c:pt idx="7">
                  <c:v>963.7062531872731</c:v>
                </c:pt>
                <c:pt idx="8">
                  <c:v>1065.3517149160252</c:v>
                </c:pt>
                <c:pt idx="9">
                  <c:v>1192.1671004663972</c:v>
                </c:pt>
                <c:pt idx="10">
                  <c:v>1296.9948963563343</c:v>
                </c:pt>
                <c:pt idx="11">
                  <c:v>1481.1428931636956</c:v>
                </c:pt>
                <c:pt idx="12">
                  <c:v>1341.4190692636962</c:v>
                </c:pt>
                <c:pt idx="13">
                  <c:v>1395.8430249776263</c:v>
                </c:pt>
                <c:pt idx="14">
                  <c:v>1724.1497134597482</c:v>
                </c:pt>
                <c:pt idx="15">
                  <c:v>1617.8066812796874</c:v>
                </c:pt>
                <c:pt idx="16">
                  <c:v>1836.582152300956</c:v>
                </c:pt>
                <c:pt idx="17">
                  <c:v>1818.1924223556266</c:v>
                </c:pt>
                <c:pt idx="18">
                  <c:v>1589.54228193994</c:v>
                </c:pt>
                <c:pt idx="19">
                  <c:v>1648.6734756105316</c:v>
                </c:pt>
                <c:pt idx="20">
                  <c:v>1497.3831760520407</c:v>
                </c:pt>
                <c:pt idx="21">
                  <c:v>1747.2438217172019</c:v>
                </c:pt>
                <c:pt idx="22">
                  <c:v>1872.0501995666443</c:v>
                </c:pt>
                <c:pt idx="23">
                  <c:v>1965.4589581143039</c:v>
                </c:pt>
                <c:pt idx="24">
                  <c:v>2008.4247896938857</c:v>
                </c:pt>
                <c:pt idx="25">
                  <c:v>2074.2800003536668</c:v>
                </c:pt>
                <c:pt idx="26">
                  <c:v>2209.8756738762268</c:v>
                </c:pt>
                <c:pt idx="27">
                  <c:v>2237.7675058669256</c:v>
                </c:pt>
                <c:pt idx="28">
                  <c:v>2250.2610471781336</c:v>
                </c:pt>
                <c:pt idx="29">
                  <c:v>2720.955767049848</c:v>
                </c:pt>
                <c:pt idx="30">
                  <c:v>2597.0586634574</c:v>
                </c:pt>
                <c:pt idx="31">
                  <c:v>3725.565120724844</c:v>
                </c:pt>
                <c:pt idx="32">
                  <c:v>3084.2923372930595</c:v>
                </c:pt>
                <c:pt idx="33">
                  <c:v>2505.541203731265</c:v>
                </c:pt>
                <c:pt idx="34">
                  <c:v>2550.2992273048194</c:v>
                </c:pt>
                <c:pt idx="35">
                  <c:v>2319.6879171142073</c:v>
                </c:pt>
                <c:pt idx="36">
                  <c:v>2128.34935322786</c:v>
                </c:pt>
                <c:pt idx="37">
                  <c:v>1873.2984457721745</c:v>
                </c:pt>
                <c:pt idx="38">
                  <c:v>1823.4695120942938</c:v>
                </c:pt>
                <c:pt idx="39">
                  <c:v>1666.9249910149836</c:v>
                </c:pt>
                <c:pt idx="40">
                  <c:v>1571.2563191561367</c:v>
                </c:pt>
                <c:pt idx="41">
                  <c:v>1741.5719178066524</c:v>
                </c:pt>
                <c:pt idx="42">
                  <c:v>1928.6402320077264</c:v>
                </c:pt>
                <c:pt idx="43">
                  <c:v>2693.5380800793723</c:v>
                </c:pt>
                <c:pt idx="44">
                  <c:v>2764.1688956666203</c:v>
                </c:pt>
                <c:pt idx="45">
                  <c:v>2877.308427767314</c:v>
                </c:pt>
                <c:pt idx="46">
                  <c:v>2880.523302310475</c:v>
                </c:pt>
                <c:pt idx="47">
                  <c:v>3296.581239317067</c:v>
                </c:pt>
                <c:pt idx="48">
                  <c:v>3745.1003862206926</c:v>
                </c:pt>
                <c:pt idx="49">
                  <c:v>3454.4320560450356</c:v>
                </c:pt>
                <c:pt idx="50">
                  <c:v>2325.0408198563728</c:v>
                </c:pt>
                <c:pt idx="51">
                  <c:v>2556.584080494594</c:v>
                </c:pt>
                <c:pt idx="52">
                  <c:v>2557.5392187037028</c:v>
                </c:pt>
                <c:pt idx="53">
                  <c:v>2473.486327627071</c:v>
                </c:pt>
                <c:pt idx="54">
                  <c:v>2445.0434836670224</c:v>
                </c:pt>
                <c:pt idx="55">
                  <c:v>2452.0654494005303</c:v>
                </c:pt>
                <c:pt idx="56">
                  <c:v>2518.6529994282364</c:v>
                </c:pt>
                <c:pt idx="57">
                  <c:v>2635.9677154084106</c:v>
                </c:pt>
                <c:pt idx="58">
                  <c:v>2317.293837313725</c:v>
                </c:pt>
                <c:pt idx="59">
                  <c:v>2426.169746866347</c:v>
                </c:pt>
                <c:pt idx="60">
                  <c:v>2681.552091419122</c:v>
                </c:pt>
                <c:pt idx="61">
                  <c:v>4852.544888813379</c:v>
                </c:pt>
                <c:pt idx="62">
                  <c:v>5079.460238482491</c:v>
                </c:pt>
                <c:pt idx="63">
                  <c:v>5409.719765878963</c:v>
                </c:pt>
                <c:pt idx="64">
                  <c:v>5503.2001914004</c:v>
                </c:pt>
                <c:pt idx="65">
                  <c:v>4926.733487285311</c:v>
                </c:pt>
                <c:pt idx="66">
                  <c:v>5752.64588326164</c:v>
                </c:pt>
                <c:pt idx="67">
                  <c:v>5267.170213937918</c:v>
                </c:pt>
                <c:pt idx="68">
                  <c:v>4703.293320792698</c:v>
                </c:pt>
              </c:numCache>
            </c:numRef>
          </c:val>
        </c:ser>
        <c:gapWidth val="0"/>
        <c:axId val="9567786"/>
        <c:axId val="19001211"/>
      </c:barChart>
      <c:lineChart>
        <c:grouping val="standard"/>
        <c:varyColors val="0"/>
        <c:ser>
          <c:idx val="1"/>
          <c:order val="0"/>
          <c:tx>
            <c:strRef>
              <c:f>Download!$G$7</c:f>
              <c:strCache>
                <c:ptCount val="1"/>
                <c:pt idx="0">
                  <c:v>Close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[0]!Date</c:f>
              <c:strCache>
                <c:ptCount val="70"/>
                <c:pt idx="0">
                  <c:v>38251</c:v>
                </c:pt>
                <c:pt idx="1">
                  <c:v>38252</c:v>
                </c:pt>
                <c:pt idx="2">
                  <c:v>38253</c:v>
                </c:pt>
                <c:pt idx="3">
                  <c:v>38254</c:v>
                </c:pt>
                <c:pt idx="4">
                  <c:v>38257</c:v>
                </c:pt>
                <c:pt idx="5">
                  <c:v>38258</c:v>
                </c:pt>
                <c:pt idx="6">
                  <c:v>38259</c:v>
                </c:pt>
                <c:pt idx="7">
                  <c:v>38260</c:v>
                </c:pt>
                <c:pt idx="8">
                  <c:v>38261</c:v>
                </c:pt>
                <c:pt idx="9">
                  <c:v>38264</c:v>
                </c:pt>
                <c:pt idx="10">
                  <c:v>38265</c:v>
                </c:pt>
                <c:pt idx="11">
                  <c:v>38266</c:v>
                </c:pt>
                <c:pt idx="12">
                  <c:v>38267</c:v>
                </c:pt>
                <c:pt idx="13">
                  <c:v>38268</c:v>
                </c:pt>
                <c:pt idx="14">
                  <c:v>38271</c:v>
                </c:pt>
                <c:pt idx="15">
                  <c:v>38272</c:v>
                </c:pt>
                <c:pt idx="16">
                  <c:v>38273</c:v>
                </c:pt>
                <c:pt idx="17">
                  <c:v>38274</c:v>
                </c:pt>
                <c:pt idx="18">
                  <c:v>38275</c:v>
                </c:pt>
                <c:pt idx="19">
                  <c:v>38278</c:v>
                </c:pt>
                <c:pt idx="20">
                  <c:v>38279</c:v>
                </c:pt>
                <c:pt idx="21">
                  <c:v>38280</c:v>
                </c:pt>
                <c:pt idx="22">
                  <c:v>38281</c:v>
                </c:pt>
                <c:pt idx="23">
                  <c:v>38282</c:v>
                </c:pt>
                <c:pt idx="24">
                  <c:v>38285</c:v>
                </c:pt>
                <c:pt idx="25">
                  <c:v>38286</c:v>
                </c:pt>
                <c:pt idx="26">
                  <c:v>38287</c:v>
                </c:pt>
                <c:pt idx="27">
                  <c:v>38288</c:v>
                </c:pt>
                <c:pt idx="28">
                  <c:v>38289</c:v>
                </c:pt>
                <c:pt idx="29">
                  <c:v>38292</c:v>
                </c:pt>
                <c:pt idx="30">
                  <c:v>38293</c:v>
                </c:pt>
                <c:pt idx="31">
                  <c:v>38294</c:v>
                </c:pt>
                <c:pt idx="32">
                  <c:v>38295</c:v>
                </c:pt>
                <c:pt idx="33">
                  <c:v>38296</c:v>
                </c:pt>
                <c:pt idx="34">
                  <c:v>38299</c:v>
                </c:pt>
                <c:pt idx="35">
                  <c:v>38300</c:v>
                </c:pt>
                <c:pt idx="36">
                  <c:v>38301</c:v>
                </c:pt>
                <c:pt idx="37">
                  <c:v>38302</c:v>
                </c:pt>
                <c:pt idx="38">
                  <c:v>38303</c:v>
                </c:pt>
                <c:pt idx="39">
                  <c:v>38306</c:v>
                </c:pt>
                <c:pt idx="40">
                  <c:v>38307</c:v>
                </c:pt>
                <c:pt idx="41">
                  <c:v>38308</c:v>
                </c:pt>
                <c:pt idx="42">
                  <c:v>38309</c:v>
                </c:pt>
                <c:pt idx="43">
                  <c:v>38310</c:v>
                </c:pt>
                <c:pt idx="44">
                  <c:v>38313</c:v>
                </c:pt>
                <c:pt idx="45">
                  <c:v>38314</c:v>
                </c:pt>
                <c:pt idx="46">
                  <c:v>38315</c:v>
                </c:pt>
                <c:pt idx="47">
                  <c:v>38317</c:v>
                </c:pt>
                <c:pt idx="48">
                  <c:v>38320</c:v>
                </c:pt>
                <c:pt idx="49">
                  <c:v>38321</c:v>
                </c:pt>
                <c:pt idx="50">
                  <c:v>38322</c:v>
                </c:pt>
                <c:pt idx="51">
                  <c:v>38323</c:v>
                </c:pt>
                <c:pt idx="52">
                  <c:v>38324</c:v>
                </c:pt>
                <c:pt idx="53">
                  <c:v>38327</c:v>
                </c:pt>
                <c:pt idx="54">
                  <c:v>38328</c:v>
                </c:pt>
                <c:pt idx="55">
                  <c:v>38329</c:v>
                </c:pt>
                <c:pt idx="56">
                  <c:v>38330</c:v>
                </c:pt>
                <c:pt idx="57">
                  <c:v>38331</c:v>
                </c:pt>
                <c:pt idx="58">
                  <c:v>38334</c:v>
                </c:pt>
                <c:pt idx="59">
                  <c:v>38335</c:v>
                </c:pt>
                <c:pt idx="60">
                  <c:v>38336</c:v>
                </c:pt>
                <c:pt idx="61">
                  <c:v>38337</c:v>
                </c:pt>
                <c:pt idx="62">
                  <c:v>38338</c:v>
                </c:pt>
                <c:pt idx="63">
                  <c:v>38341</c:v>
                </c:pt>
                <c:pt idx="64">
                  <c:v>38342</c:v>
                </c:pt>
                <c:pt idx="65">
                  <c:v>38343</c:v>
                </c:pt>
                <c:pt idx="66">
                  <c:v>38344</c:v>
                </c:pt>
                <c:pt idx="67">
                  <c:v>38348</c:v>
                </c:pt>
                <c:pt idx="68">
                  <c:v>38349</c:v>
                </c:pt>
                <c:pt idx="69">
                  <c:v>38350</c:v>
                </c:pt>
              </c:strCache>
            </c:strRef>
          </c:cat>
          <c:val>
            <c:numRef>
              <c:f>[0]!Close</c:f>
              <c:numCache>
                <c:ptCount val="70"/>
                <c:pt idx="0">
                  <c:v>7.78</c:v>
                </c:pt>
                <c:pt idx="1">
                  <c:v>7.52</c:v>
                </c:pt>
                <c:pt idx="2">
                  <c:v>7.55</c:v>
                </c:pt>
                <c:pt idx="3">
                  <c:v>7.5</c:v>
                </c:pt>
                <c:pt idx="4">
                  <c:v>7.12</c:v>
                </c:pt>
                <c:pt idx="5">
                  <c:v>7.18</c:v>
                </c:pt>
                <c:pt idx="6">
                  <c:v>7.32</c:v>
                </c:pt>
                <c:pt idx="7">
                  <c:v>7.28</c:v>
                </c:pt>
                <c:pt idx="8">
                  <c:v>7.41</c:v>
                </c:pt>
                <c:pt idx="9">
                  <c:v>7.59</c:v>
                </c:pt>
                <c:pt idx="10">
                  <c:v>7.6</c:v>
                </c:pt>
                <c:pt idx="11">
                  <c:v>7.8</c:v>
                </c:pt>
                <c:pt idx="12">
                  <c:v>7.69</c:v>
                </c:pt>
                <c:pt idx="13">
                  <c:v>7.48</c:v>
                </c:pt>
                <c:pt idx="14">
                  <c:v>7.36</c:v>
                </c:pt>
                <c:pt idx="15">
                  <c:v>7.27</c:v>
                </c:pt>
                <c:pt idx="16">
                  <c:v>7.12</c:v>
                </c:pt>
                <c:pt idx="17">
                  <c:v>7.09</c:v>
                </c:pt>
                <c:pt idx="18">
                  <c:v>7.02</c:v>
                </c:pt>
                <c:pt idx="19">
                  <c:v>6.47</c:v>
                </c:pt>
                <c:pt idx="20">
                  <c:v>6.24</c:v>
                </c:pt>
                <c:pt idx="21">
                  <c:v>7.03</c:v>
                </c:pt>
                <c:pt idx="22">
                  <c:v>7.11</c:v>
                </c:pt>
                <c:pt idx="23">
                  <c:v>7.15</c:v>
                </c:pt>
                <c:pt idx="24">
                  <c:v>7.06</c:v>
                </c:pt>
                <c:pt idx="25">
                  <c:v>7.03</c:v>
                </c:pt>
                <c:pt idx="26">
                  <c:v>6.98</c:v>
                </c:pt>
                <c:pt idx="27">
                  <c:v>6.97</c:v>
                </c:pt>
                <c:pt idx="28">
                  <c:v>6.98</c:v>
                </c:pt>
                <c:pt idx="29">
                  <c:v>6.93</c:v>
                </c:pt>
                <c:pt idx="30">
                  <c:v>6.88</c:v>
                </c:pt>
                <c:pt idx="31">
                  <c:v>7.13</c:v>
                </c:pt>
                <c:pt idx="32">
                  <c:v>6.98</c:v>
                </c:pt>
                <c:pt idx="33">
                  <c:v>6.88</c:v>
                </c:pt>
                <c:pt idx="34">
                  <c:v>6.73</c:v>
                </c:pt>
                <c:pt idx="35">
                  <c:v>6.79</c:v>
                </c:pt>
                <c:pt idx="36">
                  <c:v>6.73</c:v>
                </c:pt>
                <c:pt idx="37">
                  <c:v>6.78</c:v>
                </c:pt>
                <c:pt idx="38">
                  <c:v>6.67</c:v>
                </c:pt>
                <c:pt idx="39">
                  <c:v>6.7</c:v>
                </c:pt>
                <c:pt idx="40">
                  <c:v>6.62</c:v>
                </c:pt>
                <c:pt idx="41">
                  <c:v>6.68</c:v>
                </c:pt>
                <c:pt idx="42">
                  <c:v>6.71</c:v>
                </c:pt>
                <c:pt idx="43">
                  <c:v>6.75</c:v>
                </c:pt>
                <c:pt idx="44">
                  <c:v>6.75</c:v>
                </c:pt>
                <c:pt idx="45">
                  <c:v>6.97</c:v>
                </c:pt>
                <c:pt idx="46">
                  <c:v>7.11</c:v>
                </c:pt>
                <c:pt idx="47">
                  <c:v>7.2</c:v>
                </c:pt>
                <c:pt idx="48">
                  <c:v>7.14</c:v>
                </c:pt>
                <c:pt idx="49">
                  <c:v>7.19</c:v>
                </c:pt>
                <c:pt idx="50">
                  <c:v>7.35</c:v>
                </c:pt>
                <c:pt idx="51">
                  <c:v>8.39</c:v>
                </c:pt>
                <c:pt idx="52">
                  <c:v>8.3</c:v>
                </c:pt>
                <c:pt idx="53">
                  <c:v>8.23</c:v>
                </c:pt>
                <c:pt idx="54">
                  <c:v>8.1</c:v>
                </c:pt>
                <c:pt idx="55">
                  <c:v>8.17</c:v>
                </c:pt>
                <c:pt idx="56">
                  <c:v>8.35</c:v>
                </c:pt>
                <c:pt idx="57">
                  <c:v>8.35</c:v>
                </c:pt>
                <c:pt idx="58">
                  <c:v>8.4</c:v>
                </c:pt>
                <c:pt idx="59">
                  <c:v>8.68</c:v>
                </c:pt>
                <c:pt idx="60">
                  <c:v>8.66</c:v>
                </c:pt>
                <c:pt idx="61">
                  <c:v>8.8</c:v>
                </c:pt>
                <c:pt idx="62">
                  <c:v>8.88</c:v>
                </c:pt>
                <c:pt idx="63">
                  <c:v>8.86</c:v>
                </c:pt>
                <c:pt idx="64">
                  <c:v>8.89</c:v>
                </c:pt>
                <c:pt idx="65">
                  <c:v>8.99</c:v>
                </c:pt>
                <c:pt idx="66">
                  <c:v>9.08</c:v>
                </c:pt>
                <c:pt idx="67">
                  <c:v>9.1</c:v>
                </c:pt>
                <c:pt idx="68">
                  <c:v>9.18</c:v>
                </c:pt>
                <c:pt idx="69">
                  <c:v>9.04</c:v>
                </c:pt>
              </c:numCache>
            </c:numRef>
          </c:val>
          <c:smooth val="0"/>
        </c:ser>
        <c:marker val="1"/>
        <c:axId val="22094109"/>
        <c:axId val="64629254"/>
      </c:lineChart>
      <c:catAx>
        <c:axId val="220941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0"/>
        <c:lblOffset val="100"/>
        <c:tickLblSkip val="4"/>
        <c:tickMarkSkip val="4"/>
        <c:noMultiLvlLbl val="0"/>
      </c:catAx>
      <c:valAx>
        <c:axId val="64629254"/>
        <c:scaling>
          <c:orientation val="minMax"/>
          <c:max val="10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094109"/>
        <c:crossesAt val="1"/>
        <c:crossBetween val="midCat"/>
        <c:dispUnits/>
      </c:valAx>
      <c:catAx>
        <c:axId val="95677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001211"/>
        <c:crosses val="autoZero"/>
        <c:auto val="0"/>
        <c:lblOffset val="100"/>
        <c:noMultiLvlLbl val="0"/>
      </c:catAx>
      <c:valAx>
        <c:axId val="19001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5677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25"/>
          <c:y val="0.0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15"/>
            <c:spPr>
              <a:solidFill>
                <a:srgbClr val="339966"/>
              </a:solidFill>
              <a:ln w="25400">
                <a:solidFill>
                  <a:srgbClr val="008000"/>
                </a:solidFill>
              </a:ln>
            </c:spPr>
            <c:marker>
              <c:size val="4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[0]!Date_recent</c:f>
              <c:strCache>
                <c:ptCount val="14"/>
                <c:pt idx="0">
                  <c:v>38330</c:v>
                </c:pt>
                <c:pt idx="1">
                  <c:v>38331</c:v>
                </c:pt>
                <c:pt idx="2">
                  <c:v>38334</c:v>
                </c:pt>
                <c:pt idx="3">
                  <c:v>38335</c:v>
                </c:pt>
                <c:pt idx="4">
                  <c:v>38336</c:v>
                </c:pt>
                <c:pt idx="5">
                  <c:v>38337</c:v>
                </c:pt>
                <c:pt idx="6">
                  <c:v>38338</c:v>
                </c:pt>
                <c:pt idx="7">
                  <c:v>38341</c:v>
                </c:pt>
                <c:pt idx="8">
                  <c:v>38342</c:v>
                </c:pt>
                <c:pt idx="9">
                  <c:v>38343</c:v>
                </c:pt>
                <c:pt idx="10">
                  <c:v>38344</c:v>
                </c:pt>
                <c:pt idx="11">
                  <c:v>38348</c:v>
                </c:pt>
                <c:pt idx="12">
                  <c:v>38349</c:v>
                </c:pt>
                <c:pt idx="13">
                  <c:v>38350</c:v>
                </c:pt>
              </c:strCache>
            </c:strRef>
          </c:xVal>
          <c:yVal>
            <c:numRef>
              <c:f>[0]!LR_recent</c:f>
              <c:numCache>
                <c:ptCount val="14"/>
                <c:pt idx="0">
                  <c:v>2452.0654494005303</c:v>
                </c:pt>
                <c:pt idx="1">
                  <c:v>2518.6529994282364</c:v>
                </c:pt>
                <c:pt idx="2">
                  <c:v>2635.9677154084106</c:v>
                </c:pt>
                <c:pt idx="3">
                  <c:v>2317.293837313725</c:v>
                </c:pt>
                <c:pt idx="4">
                  <c:v>2426.169746866347</c:v>
                </c:pt>
                <c:pt idx="5">
                  <c:v>2681.552091419122</c:v>
                </c:pt>
                <c:pt idx="6">
                  <c:v>4852.544888813379</c:v>
                </c:pt>
                <c:pt idx="7">
                  <c:v>5079.460238482491</c:v>
                </c:pt>
                <c:pt idx="8">
                  <c:v>5409.719765878963</c:v>
                </c:pt>
                <c:pt idx="9">
                  <c:v>5503.2001914004</c:v>
                </c:pt>
                <c:pt idx="10">
                  <c:v>4926.733487285311</c:v>
                </c:pt>
                <c:pt idx="11">
                  <c:v>5752.64588326164</c:v>
                </c:pt>
                <c:pt idx="12">
                  <c:v>5267.170213937918</c:v>
                </c:pt>
                <c:pt idx="13">
                  <c:v>4703.293320792698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Download!$R$5</c:f>
              <c:strCache>
                <c:ptCount val="1"/>
                <c:pt idx="0">
                  <c:v>38350</c:v>
                </c:pt>
              </c:strCache>
            </c:strRef>
          </c:xVal>
          <c:yVal>
            <c:numRef>
              <c:f>Download!$S$4</c:f>
              <c:numCache>
                <c:ptCount val="1"/>
                <c:pt idx="0">
                  <c:v>4703.293320792698</c:v>
                </c:pt>
              </c:numCache>
            </c:numRef>
          </c:yVal>
          <c:smooth val="1"/>
        </c:ser>
        <c:axId val="29277458"/>
        <c:axId val="62170531"/>
      </c:scatterChart>
      <c:valAx>
        <c:axId val="2927745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70531"/>
        <c:crosses val="autoZero"/>
        <c:crossBetween val="midCat"/>
        <c:dispUnits/>
      </c:valAx>
      <c:valAx>
        <c:axId val="62170531"/>
        <c:scaling>
          <c:orientation val="minMax"/>
          <c:max val="7447"/>
          <c:min val="207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774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0.00725</cdr:y>
    </cdr:from>
    <cdr:to>
      <cdr:x>0.08125</cdr:x>
      <cdr:y>0.05725</cdr:y>
    </cdr:to>
    <cdr:sp textlink="Download!$B$4">
      <cdr:nvSpPr>
        <cdr:cNvPr id="1" name="TextBox 1"/>
        <cdr:cNvSpPr txBox="1">
          <a:spLocks noChangeArrowheads="1"/>
        </cdr:cNvSpPr>
      </cdr:nvSpPr>
      <cdr:spPr>
        <a:xfrm>
          <a:off x="0" y="28575"/>
          <a:ext cx="390525" cy="200025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f0f08aaa-d25f-49c2-b566-148cba837c68}" type="TxLink">
            <a:rPr lang="en-US" cap="none" sz="1000" b="1" i="0" u="none" baseline="0">
              <a:latin typeface="Arial"/>
              <a:ea typeface="Arial"/>
              <a:cs typeface="Arial"/>
            </a:rPr>
            <a:t>SBGI</a:t>
          </a:fld>
        </a:p>
      </cdr:txBody>
    </cdr:sp>
  </cdr:relSizeAnchor>
  <cdr:relSizeAnchor xmlns:cdr="http://schemas.openxmlformats.org/drawingml/2006/chartDrawing">
    <cdr:from>
      <cdr:x>0.81125</cdr:x>
      <cdr:y>0.00725</cdr:y>
    </cdr:from>
    <cdr:to>
      <cdr:x>0.99575</cdr:x>
      <cdr:y>0.0525</cdr:y>
    </cdr:to>
    <cdr:sp textlink="Download!$O$3">
      <cdr:nvSpPr>
        <cdr:cNvPr id="2" name="TextBox 8"/>
        <cdr:cNvSpPr txBox="1">
          <a:spLocks noChangeArrowheads="1"/>
        </cdr:cNvSpPr>
      </cdr:nvSpPr>
      <cdr:spPr>
        <a:xfrm>
          <a:off x="3886200" y="28575"/>
          <a:ext cx="88582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e316ff43-566e-4185-b572-52c2571a2d81}" type="TxLink">
            <a:rPr lang="en-US" cap="none" sz="800" b="1" i="0" u="none" baseline="0">
              <a:latin typeface="Arial"/>
              <a:ea typeface="Arial"/>
              <a:cs typeface="Arial"/>
            </a:rPr>
            <a:t>100-day History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0.00225</cdr:y>
    </cdr:from>
    <cdr:to>
      <cdr:x>0.5435</cdr:x>
      <cdr:y>0.0475</cdr:y>
    </cdr:to>
    <cdr:sp textlink="Download!$Q$3">
      <cdr:nvSpPr>
        <cdr:cNvPr id="1" name="TextBox 2"/>
        <cdr:cNvSpPr txBox="1">
          <a:spLocks noChangeArrowheads="1"/>
        </cdr:cNvSpPr>
      </cdr:nvSpPr>
      <cdr:spPr>
        <a:xfrm>
          <a:off x="0" y="0"/>
          <a:ext cx="231457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58d3eb96-6372-4bbc-93d8-2473235a0b72}" type="TxLink">
            <a:rPr lang="en-US" cap="none" sz="800" b="0" i="0" u="none" baseline="0">
              <a:latin typeface="Arial"/>
              <a:ea typeface="Arial"/>
              <a:cs typeface="Arial"/>
            </a:rPr>
            <a:t>Recent 10-day Moving Average (Dec 9-Dec 29)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6</xdr:col>
      <xdr:colOff>228600</xdr:colOff>
      <xdr:row>30</xdr:row>
      <xdr:rowOff>123825</xdr:rowOff>
    </xdr:to>
    <xdr:graphicFrame>
      <xdr:nvGraphicFramePr>
        <xdr:cNvPr id="1" name="Chart 32"/>
        <xdr:cNvGraphicFramePr/>
      </xdr:nvGraphicFramePr>
      <xdr:xfrm>
        <a:off x="28575" y="1009650"/>
        <a:ext cx="48006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6</xdr:row>
      <xdr:rowOff>0</xdr:rowOff>
    </xdr:from>
    <xdr:to>
      <xdr:col>14</xdr:col>
      <xdr:colOff>142875</xdr:colOff>
      <xdr:row>30</xdr:row>
      <xdr:rowOff>123825</xdr:rowOff>
    </xdr:to>
    <xdr:graphicFrame>
      <xdr:nvGraphicFramePr>
        <xdr:cNvPr id="2" name="Chart 49"/>
        <xdr:cNvGraphicFramePr/>
      </xdr:nvGraphicFramePr>
      <xdr:xfrm>
        <a:off x="4819650" y="1009650"/>
        <a:ext cx="42576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23"/>
  <sheetViews>
    <sheetView tabSelected="1" workbookViewId="0" topLeftCell="A1">
      <selection activeCell="G1" sqref="G1"/>
    </sheetView>
  </sheetViews>
  <sheetFormatPr defaultColWidth="9.140625" defaultRowHeight="12.75"/>
  <cols>
    <col min="1" max="1" width="16.7109375" style="0" customWidth="1"/>
    <col min="2" max="2" width="12.8515625" style="0" customWidth="1"/>
    <col min="3" max="3" width="12.7109375" style="2" customWidth="1"/>
    <col min="4" max="4" width="9.140625" style="3" customWidth="1"/>
    <col min="5" max="5" width="9.8515625" style="3" customWidth="1"/>
    <col min="6" max="6" width="7.7109375" style="3" customWidth="1"/>
    <col min="7" max="7" width="6.8515625" style="3" customWidth="1"/>
    <col min="8" max="8" width="7.8515625" style="4" customWidth="1"/>
    <col min="9" max="9" width="10.140625" style="25" customWidth="1"/>
    <col min="10" max="10" width="1.57421875" style="0" customWidth="1"/>
    <col min="11" max="11" width="8.7109375" style="23" customWidth="1"/>
    <col min="12" max="12" width="10.7109375" style="23" customWidth="1"/>
    <col min="13" max="13" width="9.57421875" style="29" customWidth="1"/>
    <col min="14" max="14" width="9.57421875" style="0" customWidth="1"/>
    <col min="15" max="17" width="11.140625" style="0" customWidth="1"/>
    <col min="18" max="18" width="9.57421875" style="38" customWidth="1"/>
    <col min="19" max="19" width="10.8515625" style="29" bestFit="1" customWidth="1"/>
    <col min="20" max="20" width="9.00390625" style="0" customWidth="1"/>
  </cols>
  <sheetData>
    <row r="1" spans="1:23" s="1" customFormat="1" ht="13.5" customHeight="1" thickBot="1" thickTop="1">
      <c r="A1" s="89"/>
      <c r="B1" s="90"/>
      <c r="C1" s="91" t="str">
        <f>"Liquidity Ratio : "&amp;TEXT(F3,"0")&amp;"-day Average ="</f>
        <v>Liquidity Ratio : 100-day Average =</v>
      </c>
      <c r="D1" s="92" t="str">
        <f>TEXT(N6/O6,"0")</f>
        <v>2307</v>
      </c>
      <c r="H1" s="8" t="s">
        <v>0</v>
      </c>
      <c r="I1" s="27">
        <f>COUNT(G8:G300)</f>
        <v>70</v>
      </c>
      <c r="N1" s="54" t="s">
        <v>27</v>
      </c>
      <c r="O1" s="55" t="str">
        <f>"Moving Liquidity Ratio (starting "&amp;TEXT(U4,"mmm d")&amp;")"</f>
        <v>Moving Liquidity Ratio (starting Jan 0)</v>
      </c>
      <c r="P1" s="55"/>
      <c r="Q1" s="55"/>
      <c r="R1" s="56"/>
      <c r="S1" s="60"/>
      <c r="U1" s="45" t="s">
        <v>14</v>
      </c>
      <c r="V1" s="46">
        <f>ROUNDUP(MAX(I8:I300),0)</f>
        <v>10</v>
      </c>
      <c r="W1" s="57">
        <f>ROUNDUP(1.05*MAX(S8:S300),0)</f>
        <v>6041</v>
      </c>
    </row>
    <row r="2" spans="1:23" s="1" customFormat="1" ht="13.5" customHeight="1" thickBot="1" thickTop="1">
      <c r="A2" s="65" t="s">
        <v>16</v>
      </c>
      <c r="B2" s="66">
        <f>B3-F3</f>
        <v>38251</v>
      </c>
      <c r="D2" s="83"/>
      <c r="E2" s="81" t="s">
        <v>37</v>
      </c>
      <c r="F2" s="82">
        <v>10</v>
      </c>
      <c r="I2" s="94"/>
      <c r="J2" s="95"/>
      <c r="K2" s="98" t="s">
        <v>38</v>
      </c>
      <c r="L2" s="99">
        <f>INDEX(C8:C300,MATCH(M2,F8:F300,0))</f>
        <v>38279</v>
      </c>
      <c r="M2" s="100">
        <f>MIN(F8:F300)</f>
        <v>6.12</v>
      </c>
      <c r="N2" s="53" t="s">
        <v>26</v>
      </c>
      <c r="O2" s="21"/>
      <c r="P2" s="21"/>
      <c r="Q2" s="21"/>
      <c r="R2" s="64" t="str">
        <f>"Liquidity : "&amp;TEXT(F2,"0")&amp;"-day Moving Average"</f>
        <v>Liquidity : 10-day Moving Average</v>
      </c>
      <c r="S2" s="19"/>
      <c r="T2" s="59"/>
      <c r="U2" s="47" t="s">
        <v>13</v>
      </c>
      <c r="V2" s="48">
        <f>ROUNDDOWN(MIN(I8:I300),0)</f>
        <v>6</v>
      </c>
      <c r="W2" s="57">
        <f>ROUNDDOWN(0.95*MIN(S8:S300),0)</f>
        <v>2201</v>
      </c>
    </row>
    <row r="3" spans="1:23" s="1" customFormat="1" ht="13.5" customHeight="1" thickBot="1" thickTop="1">
      <c r="A3" s="72" t="s">
        <v>17</v>
      </c>
      <c r="B3" s="74">
        <f ca="1">TODAY()</f>
        <v>38351</v>
      </c>
      <c r="C3" s="28" t="s">
        <v>22</v>
      </c>
      <c r="D3" s="78"/>
      <c r="E3" s="79" t="s">
        <v>36</v>
      </c>
      <c r="F3" s="80">
        <v>100</v>
      </c>
      <c r="I3" s="96"/>
      <c r="J3" s="97"/>
      <c r="K3" s="101" t="s">
        <v>39</v>
      </c>
      <c r="L3" s="102">
        <f>INDEX(C8:C300,MATCH(M3,E8:E300,0))</f>
        <v>38349</v>
      </c>
      <c r="M3" s="103">
        <f>MAX(E8:E300)</f>
        <v>9.28</v>
      </c>
      <c r="N3" s="21"/>
      <c r="O3" s="59" t="str">
        <f>TEXT(F3,"0")&amp;"-day History"</f>
        <v>100-day History</v>
      </c>
      <c r="P3" s="59"/>
      <c r="Q3" s="64" t="str">
        <f>"Recent "&amp;TEXT(F2,"0")&amp;"-day Moving Average ("&amp;TEXT(R4,"mmm d")&amp;"-"&amp;TEXT(R5,"mmm d")&amp;")"</f>
        <v>Recent 10-day Moving Average (Dec 9-Dec 29)</v>
      </c>
      <c r="R3" s="26"/>
      <c r="S3" s="19"/>
      <c r="T3" s="59"/>
      <c r="U3" s="28"/>
      <c r="V3" s="76">
        <f>MIN(C8:C300)</f>
        <v>38251</v>
      </c>
      <c r="W3" s="28"/>
    </row>
    <row r="4" spans="1:22" s="1" customFormat="1" ht="13.5" customHeight="1" thickBot="1" thickTop="1">
      <c r="A4" s="72" t="s">
        <v>12</v>
      </c>
      <c r="B4" s="73" t="s">
        <v>28</v>
      </c>
      <c r="C4" s="20"/>
      <c r="D4" s="86"/>
      <c r="E4" s="87"/>
      <c r="F4" s="88" t="s">
        <v>15</v>
      </c>
      <c r="G4" s="84">
        <f>(INDEX(I8:I300,I1)/I8)^(365/(V4-V3))-1</f>
        <v>0.7391725369652575</v>
      </c>
      <c r="H4" s="85" t="str">
        <f>TEXT(V3,"mmm d/yy")&amp;" to "&amp;TEXT(V4,"mmm d/yy")</f>
        <v>Sep 21/04 to Dec 29/04</v>
      </c>
      <c r="I4" s="93"/>
      <c r="N4" s="33" t="s">
        <v>24</v>
      </c>
      <c r="O4" s="34" t="s">
        <v>24</v>
      </c>
      <c r="P4" s="68"/>
      <c r="Q4" s="68"/>
      <c r="R4" s="70">
        <f>MIN(R8:R300)</f>
        <v>38330</v>
      </c>
      <c r="S4" s="51">
        <f>INDEX(S8:S300,T5+1)</f>
        <v>4703.293320792698</v>
      </c>
      <c r="T4" s="27" t="s">
        <v>31</v>
      </c>
      <c r="U4" s="28"/>
      <c r="V4" s="76">
        <f>MAX(C8:C300)</f>
        <v>38350</v>
      </c>
    </row>
    <row r="5" spans="1:20" s="1" customFormat="1" ht="12" customHeight="1" thickBot="1" thickTop="1">
      <c r="A5" s="8" t="s">
        <v>3</v>
      </c>
      <c r="B5" s="9" t="s">
        <v>35</v>
      </c>
      <c r="C5" s="26"/>
      <c r="D5" s="10"/>
      <c r="E5" s="11"/>
      <c r="F5" s="11"/>
      <c r="G5" s="11"/>
      <c r="H5" s="11"/>
      <c r="I5" s="19"/>
      <c r="J5" s="1" t="s">
        <v>1</v>
      </c>
      <c r="K5" s="28"/>
      <c r="L5" s="28"/>
      <c r="M5" s="29"/>
      <c r="N5" s="35" t="str">
        <f>N7</f>
        <v>$Volume</v>
      </c>
      <c r="O5" s="36" t="str">
        <f>O7</f>
        <v>ABS(Returns)</v>
      </c>
      <c r="P5" s="69"/>
      <c r="Q5" s="69"/>
      <c r="R5" s="70">
        <f>MAX(R8:R300)</f>
        <v>38350</v>
      </c>
      <c r="S5" s="52"/>
      <c r="T5" s="71">
        <f>COUNT(T8:T300)-1</f>
        <v>13</v>
      </c>
    </row>
    <row r="6" spans="1:20" ht="13.5" thickBot="1">
      <c r="A6" s="5"/>
      <c r="C6" s="11"/>
      <c r="D6" s="11"/>
      <c r="E6" s="11"/>
      <c r="F6" s="11"/>
      <c r="G6" s="12"/>
      <c r="H6" s="13"/>
      <c r="I6" s="19"/>
      <c r="K6" s="28"/>
      <c r="L6" s="28"/>
      <c r="M6" s="31" t="s">
        <v>21</v>
      </c>
      <c r="N6" s="37">
        <f>SUM(N8:N300)</f>
        <v>288037.855</v>
      </c>
      <c r="O6" s="49">
        <f>SUM(O8:O223)</f>
        <v>124.87029470598164</v>
      </c>
      <c r="P6" s="44" t="s">
        <v>33</v>
      </c>
      <c r="Q6" s="62" t="s">
        <v>23</v>
      </c>
      <c r="R6" s="62" t="s">
        <v>29</v>
      </c>
      <c r="S6" s="62" t="s">
        <v>29</v>
      </c>
      <c r="T6" s="62" t="s">
        <v>29</v>
      </c>
    </row>
    <row r="7" spans="1:20" ht="12.75">
      <c r="A7" s="7" t="s">
        <v>10</v>
      </c>
      <c r="C7" s="14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24" t="s">
        <v>2</v>
      </c>
      <c r="K7" s="40" t="s">
        <v>11</v>
      </c>
      <c r="L7" s="40" t="s">
        <v>25</v>
      </c>
      <c r="M7" s="41" t="s">
        <v>18</v>
      </c>
      <c r="N7" s="42" t="s">
        <v>19</v>
      </c>
      <c r="O7" s="43" t="s">
        <v>20</v>
      </c>
      <c r="P7" s="61" t="s">
        <v>34</v>
      </c>
      <c r="Q7" s="58" t="s">
        <v>32</v>
      </c>
      <c r="R7" s="61" t="s">
        <v>4</v>
      </c>
      <c r="S7" s="61" t="s">
        <v>30</v>
      </c>
      <c r="T7" s="61" t="s">
        <v>18</v>
      </c>
    </row>
    <row r="8" spans="1:20" ht="12.75">
      <c r="A8" s="7">
        <v>1</v>
      </c>
      <c r="B8" s="6"/>
      <c r="C8" s="17">
        <v>38251</v>
      </c>
      <c r="D8" s="12">
        <v>7.48</v>
      </c>
      <c r="E8" s="12">
        <v>7.83</v>
      </c>
      <c r="F8" s="12">
        <v>7.47</v>
      </c>
      <c r="G8" s="12">
        <v>7.83</v>
      </c>
      <c r="H8" s="13">
        <v>318700</v>
      </c>
      <c r="I8" s="24">
        <v>7.78</v>
      </c>
      <c r="K8" s="18">
        <f>G8/D8-1</f>
        <v>0.046791443850267234</v>
      </c>
      <c r="L8" s="22">
        <f>IF(G8&lt;&gt;"",H8/1000,"")</f>
        <v>318.7</v>
      </c>
      <c r="M8" s="32">
        <f>IF(G8&lt;&gt;"",G8,"")</f>
        <v>7.83</v>
      </c>
      <c r="N8" s="30">
        <f>IF(G8&lt;&gt;"",L8*M8,"")</f>
        <v>2495.421</v>
      </c>
      <c r="O8" s="50">
        <f>IF(G8&lt;&gt;"",100*ABS(K8),"")</f>
        <v>4.679144385026723</v>
      </c>
      <c r="P8" s="75">
        <f>IF(G8&lt;&gt;"",MIN(COUNT($I$8:I8),$F$2),"")</f>
        <v>1</v>
      </c>
      <c r="Q8" s="39">
        <f ca="1">IF(G8&lt;&gt;"",SUM(N8:OFFSET(N8,-P8,0))/SUM(O8:OFFSET(O8,-P8,0)),"")</f>
        <v>533.3071165714302</v>
      </c>
      <c r="R8" s="63">
        <f>IF(INDEX($C$8:$C$300,$I$1-14+$A8)&lt;&gt;"",INDEX($C$8:$C$300,$I$1-14+$A8),"")</f>
        <v>38330</v>
      </c>
      <c r="S8" s="39">
        <f>IF(INDEX($Q$8:$Q$300,$I$1-14+$A8)&lt;&gt;"",INDEX($Q$8:$Q$300,$I$1-14+$A8),"")</f>
        <v>2452.0654494005303</v>
      </c>
      <c r="T8" s="77">
        <f>IF(INDEX($I$8:$I$300,$I$1-14+$A8)&lt;&gt;"",INDEX($I$8:$I$300,$I$1-14+$A8),"")</f>
        <v>8.35</v>
      </c>
    </row>
    <row r="9" spans="1:20" ht="12.75">
      <c r="A9" s="7">
        <f>1+A8</f>
        <v>2</v>
      </c>
      <c r="B9" s="6"/>
      <c r="C9" s="17">
        <v>38252</v>
      </c>
      <c r="D9" s="12">
        <v>7.72</v>
      </c>
      <c r="E9" s="12">
        <v>7.77</v>
      </c>
      <c r="F9" s="12">
        <v>7.52</v>
      </c>
      <c r="G9" s="12">
        <v>7.57</v>
      </c>
      <c r="H9" s="13">
        <v>188100</v>
      </c>
      <c r="I9" s="24">
        <v>7.52</v>
      </c>
      <c r="K9" s="18">
        <f aca="true" t="shared" si="0" ref="K9:K72">IF(G9&lt;&gt;"",I9/I8-1,"")</f>
        <v>-0.033419023136246895</v>
      </c>
      <c r="L9" s="22">
        <f aca="true" t="shared" si="1" ref="L9:L72">IF(G9&lt;&gt;"",H9/1000,"")</f>
        <v>188.1</v>
      </c>
      <c r="M9" s="32">
        <f aca="true" t="shared" si="2" ref="M9:M72">IF(G9&lt;&gt;"",G9,"")</f>
        <v>7.57</v>
      </c>
      <c r="N9" s="30">
        <f>IF(G9&lt;&gt;"",L9*M9,"")</f>
        <v>1423.917</v>
      </c>
      <c r="O9" s="50">
        <f aca="true" t="shared" si="3" ref="O9:O72">IF(G9&lt;&gt;"",100*ABS(K9),"")</f>
        <v>3.3419023136246895</v>
      </c>
      <c r="P9" s="75">
        <f>IF(G9&lt;&gt;"",MIN(COUNT($I$8:I9),$F$2),"")</f>
        <v>2</v>
      </c>
      <c r="Q9" s="39">
        <f ca="1">IF(G9&lt;&gt;"",SUM(N9:OFFSET(N9,-P9,0))/SUM(O9:OFFSET(O9,-P9,0)),"")</f>
        <v>488.63173937872256</v>
      </c>
      <c r="R9" s="63">
        <f aca="true" t="shared" si="4" ref="R9:R56">IF(INDEX($C$8:$C$300,$I$1-14+$A9)&lt;&gt;"",INDEX($C$8:$C$300,$I$1-14+$A9),"")</f>
        <v>38331</v>
      </c>
      <c r="S9" s="39">
        <f aca="true" t="shared" si="5" ref="S9:S56">IF(INDEX($Q$8:$Q$300,$I$1-14+$A9)&lt;&gt;"",INDEX($Q$8:$Q$300,$I$1-14+$A9),"")</f>
        <v>2518.6529994282364</v>
      </c>
      <c r="T9" s="77">
        <f aca="true" t="shared" si="6" ref="T9:T56">IF(INDEX($I$8:$I$300,$I$1-14+$A9)&lt;&gt;"",INDEX($I$8:$I$300,$I$1-14+$A9),"")</f>
        <v>8.35</v>
      </c>
    </row>
    <row r="10" spans="1:20" ht="12.75">
      <c r="A10" s="7">
        <f aca="true" t="shared" si="7" ref="A10:A73">1+A9</f>
        <v>3</v>
      </c>
      <c r="B10" s="6"/>
      <c r="C10" s="17">
        <v>38253</v>
      </c>
      <c r="D10" s="12">
        <v>7.58</v>
      </c>
      <c r="E10" s="12">
        <v>7.64</v>
      </c>
      <c r="F10" s="12">
        <v>7.5</v>
      </c>
      <c r="G10" s="12">
        <v>7.6</v>
      </c>
      <c r="H10" s="13">
        <v>132800</v>
      </c>
      <c r="I10" s="24">
        <v>7.55</v>
      </c>
      <c r="K10" s="18">
        <f t="shared" si="0"/>
        <v>0.003989361702127603</v>
      </c>
      <c r="L10" s="22">
        <f t="shared" si="1"/>
        <v>132.8</v>
      </c>
      <c r="M10" s="32">
        <f t="shared" si="2"/>
        <v>7.6</v>
      </c>
      <c r="N10" s="30">
        <f aca="true" t="shared" si="8" ref="N10:N73">IF(G10&lt;&gt;"",L10*M10,"")</f>
        <v>1009.2800000000001</v>
      </c>
      <c r="O10" s="50">
        <f t="shared" si="3"/>
        <v>0.3989361702127603</v>
      </c>
      <c r="P10" s="75">
        <f>IF(G10&lt;&gt;"",MIN(COUNT($I$8:I10),$F$2),"")</f>
        <v>3</v>
      </c>
      <c r="Q10" s="39">
        <f ca="1">IF(G10&lt;&gt;"",SUM(N10:OFFSET(N10,-P10,0))/SUM(O10:OFFSET(O10,-P10,0)),"")</f>
        <v>585.3477467543653</v>
      </c>
      <c r="R10" s="63">
        <f t="shared" si="4"/>
        <v>38334</v>
      </c>
      <c r="S10" s="39">
        <f t="shared" si="5"/>
        <v>2635.9677154084106</v>
      </c>
      <c r="T10" s="77">
        <f t="shared" si="6"/>
        <v>8.4</v>
      </c>
    </row>
    <row r="11" spans="1:20" ht="12.75">
      <c r="A11" s="7">
        <f t="shared" si="7"/>
        <v>4</v>
      </c>
      <c r="B11" s="6"/>
      <c r="C11" s="17">
        <v>38254</v>
      </c>
      <c r="D11" s="12">
        <v>7.65</v>
      </c>
      <c r="E11" s="12">
        <v>7.69</v>
      </c>
      <c r="F11" s="12">
        <v>7.42</v>
      </c>
      <c r="G11" s="12">
        <v>7.55</v>
      </c>
      <c r="H11" s="13">
        <v>254200</v>
      </c>
      <c r="I11" s="24">
        <v>7.5</v>
      </c>
      <c r="K11" s="18">
        <f t="shared" si="0"/>
        <v>-0.0066225165562913135</v>
      </c>
      <c r="L11" s="22">
        <f t="shared" si="1"/>
        <v>254.2</v>
      </c>
      <c r="M11" s="32">
        <f t="shared" si="2"/>
        <v>7.55</v>
      </c>
      <c r="N11" s="30">
        <f t="shared" si="8"/>
        <v>1919.2099999999998</v>
      </c>
      <c r="O11" s="50">
        <f t="shared" si="3"/>
        <v>0.6622516556291314</v>
      </c>
      <c r="P11" s="75">
        <f>IF(G11&lt;&gt;"",MIN(COUNT($I$8:I11),$F$2),"")</f>
        <v>4</v>
      </c>
      <c r="Q11" s="39">
        <f ca="1">IF(G11&lt;&gt;"",SUM(N11:OFFSET(N11,-P11,0))/SUM(O11:OFFSET(O11,-P11,0)),"")</f>
        <v>753.9805299601685</v>
      </c>
      <c r="R11" s="63">
        <f t="shared" si="4"/>
        <v>38335</v>
      </c>
      <c r="S11" s="39">
        <f t="shared" si="5"/>
        <v>2317.293837313725</v>
      </c>
      <c r="T11" s="77">
        <f t="shared" si="6"/>
        <v>8.68</v>
      </c>
    </row>
    <row r="12" spans="1:20" ht="12.75">
      <c r="A12" s="7">
        <f t="shared" si="7"/>
        <v>5</v>
      </c>
      <c r="B12" s="6"/>
      <c r="C12" s="17">
        <v>38257</v>
      </c>
      <c r="D12" s="12">
        <v>7.55</v>
      </c>
      <c r="E12" s="12">
        <v>7.56</v>
      </c>
      <c r="F12" s="12">
        <v>7.16</v>
      </c>
      <c r="G12" s="12">
        <v>7.16</v>
      </c>
      <c r="H12" s="13">
        <v>390100</v>
      </c>
      <c r="I12" s="24">
        <v>7.12</v>
      </c>
      <c r="K12" s="18">
        <f t="shared" si="0"/>
        <v>-0.05066666666666664</v>
      </c>
      <c r="L12" s="22">
        <f t="shared" si="1"/>
        <v>390.1</v>
      </c>
      <c r="M12" s="32">
        <f t="shared" si="2"/>
        <v>7.16</v>
      </c>
      <c r="N12" s="30">
        <f t="shared" si="8"/>
        <v>2793.1160000000004</v>
      </c>
      <c r="O12" s="50">
        <f t="shared" si="3"/>
        <v>5.066666666666664</v>
      </c>
      <c r="P12" s="75">
        <f>IF(G12&lt;&gt;"",MIN(COUNT($I$8:I12),$F$2),"")</f>
        <v>5</v>
      </c>
      <c r="Q12" s="39">
        <f ca="1">IF(G12&lt;&gt;"",SUM(N12:OFFSET(N12,-P12,0))/SUM(O12:OFFSET(O12,-P12,0)),"")</f>
        <v>681.3917116068012</v>
      </c>
      <c r="R12" s="63">
        <f t="shared" si="4"/>
        <v>38336</v>
      </c>
      <c r="S12" s="39">
        <f t="shared" si="5"/>
        <v>2426.169746866347</v>
      </c>
      <c r="T12" s="77">
        <f t="shared" si="6"/>
        <v>8.66</v>
      </c>
    </row>
    <row r="13" spans="1:20" ht="12.75">
      <c r="A13" s="7">
        <f t="shared" si="7"/>
        <v>6</v>
      </c>
      <c r="B13" s="6"/>
      <c r="C13" s="17">
        <v>38258</v>
      </c>
      <c r="D13" s="12">
        <v>7.29</v>
      </c>
      <c r="E13" s="12">
        <v>7.43</v>
      </c>
      <c r="F13" s="12">
        <v>7.02</v>
      </c>
      <c r="G13" s="12">
        <v>7.22</v>
      </c>
      <c r="H13" s="13">
        <v>427100</v>
      </c>
      <c r="I13" s="24">
        <v>7.18</v>
      </c>
      <c r="K13" s="18">
        <f t="shared" si="0"/>
        <v>0.008426966292134797</v>
      </c>
      <c r="L13" s="22">
        <f t="shared" si="1"/>
        <v>427.1</v>
      </c>
      <c r="M13" s="32">
        <f t="shared" si="2"/>
        <v>7.22</v>
      </c>
      <c r="N13" s="30">
        <f t="shared" si="8"/>
        <v>3083.6620000000003</v>
      </c>
      <c r="O13" s="50">
        <f t="shared" si="3"/>
        <v>0.8426966292134797</v>
      </c>
      <c r="P13" s="75">
        <f>IF(G13&lt;&gt;"",MIN(COUNT($I$8:I13),$F$2),"")</f>
        <v>6</v>
      </c>
      <c r="Q13" s="39">
        <f ca="1">IF(G13&lt;&gt;"",SUM(N13:OFFSET(N13,-P13,0))/SUM(O13:OFFSET(O13,-P13,0)),"")</f>
        <v>848.7825082065218</v>
      </c>
      <c r="R13" s="63">
        <f t="shared" si="4"/>
        <v>38337</v>
      </c>
      <c r="S13" s="39">
        <f t="shared" si="5"/>
        <v>2681.552091419122</v>
      </c>
      <c r="T13" s="77">
        <f t="shared" si="6"/>
        <v>8.8</v>
      </c>
    </row>
    <row r="14" spans="1:20" ht="12.75">
      <c r="A14" s="7">
        <f t="shared" si="7"/>
        <v>7</v>
      </c>
      <c r="B14" s="6"/>
      <c r="C14" s="17">
        <v>38259</v>
      </c>
      <c r="D14" s="12">
        <v>7.27</v>
      </c>
      <c r="E14" s="12">
        <v>7.35</v>
      </c>
      <c r="F14" s="12">
        <v>7.08</v>
      </c>
      <c r="G14" s="12">
        <v>7.34</v>
      </c>
      <c r="H14" s="13">
        <v>170000</v>
      </c>
      <c r="I14" s="24">
        <v>7.32</v>
      </c>
      <c r="K14" s="18">
        <f t="shared" si="0"/>
        <v>0.019498607242339983</v>
      </c>
      <c r="L14" s="22">
        <f t="shared" si="1"/>
        <v>170</v>
      </c>
      <c r="M14" s="32">
        <f t="shared" si="2"/>
        <v>7.34</v>
      </c>
      <c r="N14" s="30">
        <f t="shared" si="8"/>
        <v>1247.8</v>
      </c>
      <c r="O14" s="50">
        <f t="shared" si="3"/>
        <v>1.9498607242339983</v>
      </c>
      <c r="P14" s="75">
        <f>IF(G14&lt;&gt;"",MIN(COUNT($I$8:I14),$F$2),"")</f>
        <v>7</v>
      </c>
      <c r="Q14" s="39">
        <f ca="1">IF(G14&lt;&gt;"",SUM(N14:OFFSET(N14,-P14,0))/SUM(O14:OFFSET(O14,-P14,0)),"")</f>
        <v>824.746344195228</v>
      </c>
      <c r="R14" s="63">
        <f t="shared" si="4"/>
        <v>38338</v>
      </c>
      <c r="S14" s="39">
        <f t="shared" si="5"/>
        <v>4852.544888813379</v>
      </c>
      <c r="T14" s="77">
        <f t="shared" si="6"/>
        <v>8.88</v>
      </c>
    </row>
    <row r="15" spans="1:20" ht="12.75">
      <c r="A15" s="7">
        <f t="shared" si="7"/>
        <v>8</v>
      </c>
      <c r="B15" s="6"/>
      <c r="C15" s="17">
        <v>38260</v>
      </c>
      <c r="D15" s="12">
        <v>7.27</v>
      </c>
      <c r="E15" s="12">
        <v>7.37</v>
      </c>
      <c r="F15" s="12">
        <v>7.26</v>
      </c>
      <c r="G15" s="12">
        <v>7.3</v>
      </c>
      <c r="H15" s="13">
        <v>346300</v>
      </c>
      <c r="I15" s="24">
        <v>7.28</v>
      </c>
      <c r="K15" s="18">
        <f t="shared" si="0"/>
        <v>-0.005464480874316946</v>
      </c>
      <c r="L15" s="22">
        <f t="shared" si="1"/>
        <v>346.3</v>
      </c>
      <c r="M15" s="32">
        <f t="shared" si="2"/>
        <v>7.3</v>
      </c>
      <c r="N15" s="30">
        <f t="shared" si="8"/>
        <v>2527.9900000000002</v>
      </c>
      <c r="O15" s="50">
        <f t="shared" si="3"/>
        <v>0.5464480874316946</v>
      </c>
      <c r="P15" s="75">
        <f>IF(G15&lt;&gt;"",MIN(COUNT($I$8:I15),$F$2),"")</f>
        <v>8</v>
      </c>
      <c r="Q15" s="39">
        <f ca="1">IF(G15&lt;&gt;"",SUM(N15:OFFSET(N15,-P15,0))/SUM(O15:OFFSET(O15,-P15,0)),"")</f>
        <v>943.531798698539</v>
      </c>
      <c r="R15" s="63">
        <f t="shared" si="4"/>
        <v>38341</v>
      </c>
      <c r="S15" s="39">
        <f t="shared" si="5"/>
        <v>5079.460238482491</v>
      </c>
      <c r="T15" s="77">
        <f t="shared" si="6"/>
        <v>8.86</v>
      </c>
    </row>
    <row r="16" spans="1:20" ht="12.75">
      <c r="A16" s="7">
        <f t="shared" si="7"/>
        <v>9</v>
      </c>
      <c r="B16" s="6"/>
      <c r="C16" s="17">
        <v>38261</v>
      </c>
      <c r="D16" s="12">
        <v>7.36</v>
      </c>
      <c r="E16" s="12">
        <v>7.53</v>
      </c>
      <c r="F16" s="12">
        <v>7.32</v>
      </c>
      <c r="G16" s="12">
        <v>7.43</v>
      </c>
      <c r="H16" s="13">
        <v>279100</v>
      </c>
      <c r="I16" s="24">
        <v>7.41</v>
      </c>
      <c r="K16" s="18">
        <f t="shared" si="0"/>
        <v>0.017857142857142794</v>
      </c>
      <c r="L16" s="22">
        <f t="shared" si="1"/>
        <v>279.1</v>
      </c>
      <c r="M16" s="32">
        <f t="shared" si="2"/>
        <v>7.43</v>
      </c>
      <c r="N16" s="30">
        <f t="shared" si="8"/>
        <v>2073.713</v>
      </c>
      <c r="O16" s="50">
        <f t="shared" si="3"/>
        <v>1.7857142857142794</v>
      </c>
      <c r="P16" s="75">
        <f>IF(G16&lt;&gt;"",MIN(COUNT($I$8:I16),$F$2),"")</f>
        <v>9</v>
      </c>
      <c r="Q16" s="39">
        <f ca="1">IF(G16&lt;&gt;"",SUM(N16:OFFSET(N16,-P16,0))/SUM(O16:OFFSET(O16,-P16,0)),"")</f>
        <v>963.7062531872731</v>
      </c>
      <c r="R16" s="63">
        <f t="shared" si="4"/>
        <v>38342</v>
      </c>
      <c r="S16" s="39">
        <f t="shared" si="5"/>
        <v>5409.719765878963</v>
      </c>
      <c r="T16" s="77">
        <f t="shared" si="6"/>
        <v>8.89</v>
      </c>
    </row>
    <row r="17" spans="1:20" ht="12.75">
      <c r="A17" s="7">
        <f t="shared" si="7"/>
        <v>10</v>
      </c>
      <c r="B17" s="6"/>
      <c r="C17" s="17">
        <v>38264</v>
      </c>
      <c r="D17" s="12">
        <v>7.4</v>
      </c>
      <c r="E17" s="12">
        <v>7.64</v>
      </c>
      <c r="F17" s="12">
        <v>6.87</v>
      </c>
      <c r="G17" s="12">
        <v>7.61</v>
      </c>
      <c r="H17" s="13">
        <v>597500</v>
      </c>
      <c r="I17" s="24">
        <v>7.59</v>
      </c>
      <c r="K17" s="18">
        <f t="shared" si="0"/>
        <v>0.02429149797570851</v>
      </c>
      <c r="L17" s="22">
        <f t="shared" si="1"/>
        <v>597.5</v>
      </c>
      <c r="M17" s="32">
        <f t="shared" si="2"/>
        <v>7.61</v>
      </c>
      <c r="N17" s="30">
        <f t="shared" si="8"/>
        <v>4546.975</v>
      </c>
      <c r="O17" s="50">
        <f t="shared" si="3"/>
        <v>2.429149797570851</v>
      </c>
      <c r="P17" s="75">
        <f>IF(G17&lt;&gt;"",MIN(COUNT($I$8:I17),$F$2),"")</f>
        <v>10</v>
      </c>
      <c r="Q17" s="39">
        <f ca="1">IF(G17&lt;&gt;"",SUM(N17:OFFSET(N17,-P17,0))/SUM(O17:OFFSET(O17,-P17,0)),"")</f>
        <v>1065.3517149160252</v>
      </c>
      <c r="R17" s="63">
        <f t="shared" si="4"/>
        <v>38343</v>
      </c>
      <c r="S17" s="39">
        <f t="shared" si="5"/>
        <v>5503.2001914004</v>
      </c>
      <c r="T17" s="77">
        <f t="shared" si="6"/>
        <v>8.99</v>
      </c>
    </row>
    <row r="18" spans="1:20" ht="12.75">
      <c r="A18" s="7">
        <f t="shared" si="7"/>
        <v>11</v>
      </c>
      <c r="B18" s="6"/>
      <c r="C18" s="17">
        <v>38265</v>
      </c>
      <c r="D18" s="12">
        <v>7.61</v>
      </c>
      <c r="E18" s="12">
        <v>7.7</v>
      </c>
      <c r="F18" s="12">
        <v>7.5</v>
      </c>
      <c r="G18" s="12">
        <v>7.62</v>
      </c>
      <c r="H18" s="13">
        <v>381800</v>
      </c>
      <c r="I18" s="24">
        <v>7.6</v>
      </c>
      <c r="K18" s="18">
        <f t="shared" si="0"/>
        <v>0.0013175230566535578</v>
      </c>
      <c r="L18" s="22">
        <f t="shared" si="1"/>
        <v>381.8</v>
      </c>
      <c r="M18" s="32">
        <f t="shared" si="2"/>
        <v>7.62</v>
      </c>
      <c r="N18" s="30">
        <f t="shared" si="8"/>
        <v>2909.3160000000003</v>
      </c>
      <c r="O18" s="50">
        <f t="shared" si="3"/>
        <v>0.13175230566535578</v>
      </c>
      <c r="P18" s="75">
        <f>IF(G18&lt;&gt;"",MIN(COUNT($I$8:I18),$F$2),"")</f>
        <v>10</v>
      </c>
      <c r="Q18" s="39">
        <f ca="1">IF(G18&lt;&gt;"",SUM(N18:OFFSET(N18,-P18,0))/SUM(O18:OFFSET(O18,-P18,0)),"")</f>
        <v>1192.1671004663972</v>
      </c>
      <c r="R18" s="63">
        <f t="shared" si="4"/>
        <v>38344</v>
      </c>
      <c r="S18" s="39">
        <f t="shared" si="5"/>
        <v>4926.733487285311</v>
      </c>
      <c r="T18" s="77">
        <f t="shared" si="6"/>
        <v>9.08</v>
      </c>
    </row>
    <row r="19" spans="1:21" ht="12.75">
      <c r="A19" s="7">
        <f t="shared" si="7"/>
        <v>12</v>
      </c>
      <c r="B19" s="6"/>
      <c r="C19" s="17">
        <v>38266</v>
      </c>
      <c r="D19" s="12">
        <v>7.7</v>
      </c>
      <c r="E19" s="12">
        <v>7.88</v>
      </c>
      <c r="F19" s="12">
        <v>7.62</v>
      </c>
      <c r="G19" s="12">
        <v>7.82</v>
      </c>
      <c r="H19" s="13">
        <v>272200</v>
      </c>
      <c r="I19" s="24">
        <v>7.8</v>
      </c>
      <c r="K19" s="18">
        <f t="shared" si="0"/>
        <v>0.026315789473684292</v>
      </c>
      <c r="L19" s="22">
        <f t="shared" si="1"/>
        <v>272.2</v>
      </c>
      <c r="M19" s="32">
        <f t="shared" si="2"/>
        <v>7.82</v>
      </c>
      <c r="N19" s="30">
        <f t="shared" si="8"/>
        <v>2128.604</v>
      </c>
      <c r="O19" s="50">
        <f t="shared" si="3"/>
        <v>2.6315789473684292</v>
      </c>
      <c r="P19" s="75">
        <f>IF(G19&lt;&gt;"",MIN(COUNT($I$8:I19),$F$2),"")</f>
        <v>10</v>
      </c>
      <c r="Q19" s="39">
        <f ca="1">IF(G19&lt;&gt;"",SUM(N19:OFFSET(N19,-P19,0))/SUM(O19:OFFSET(O19,-P19,0)),"")</f>
        <v>1296.9948963563343</v>
      </c>
      <c r="R19" s="63">
        <f t="shared" si="4"/>
        <v>38348</v>
      </c>
      <c r="S19" s="39">
        <f t="shared" si="5"/>
        <v>5752.64588326164</v>
      </c>
      <c r="T19" s="77">
        <f t="shared" si="6"/>
        <v>9.1</v>
      </c>
      <c r="U19" s="67"/>
    </row>
    <row r="20" spans="1:20" ht="12.75">
      <c r="A20" s="7">
        <f t="shared" si="7"/>
        <v>13</v>
      </c>
      <c r="B20" s="6"/>
      <c r="C20" s="17">
        <v>38267</v>
      </c>
      <c r="D20" s="12">
        <v>7.84</v>
      </c>
      <c r="E20" s="12">
        <v>7.84</v>
      </c>
      <c r="F20" s="12">
        <v>7.63</v>
      </c>
      <c r="G20" s="12">
        <v>7.71</v>
      </c>
      <c r="H20" s="13">
        <v>286200</v>
      </c>
      <c r="I20" s="24">
        <v>7.69</v>
      </c>
      <c r="K20" s="18">
        <f t="shared" si="0"/>
        <v>-0.014102564102564052</v>
      </c>
      <c r="L20" s="22">
        <f t="shared" si="1"/>
        <v>286.2</v>
      </c>
      <c r="M20" s="32">
        <f t="shared" si="2"/>
        <v>7.71</v>
      </c>
      <c r="N20" s="30">
        <f t="shared" si="8"/>
        <v>2206.602</v>
      </c>
      <c r="O20" s="50">
        <f t="shared" si="3"/>
        <v>1.4102564102564052</v>
      </c>
      <c r="P20" s="75">
        <f>IF(G20&lt;&gt;"",MIN(COUNT($I$8:I20),$F$2),"")</f>
        <v>10</v>
      </c>
      <c r="Q20" s="39">
        <f ca="1">IF(G20&lt;&gt;"",SUM(N20:OFFSET(N20,-P20,0))/SUM(O20:OFFSET(O20,-P20,0)),"")</f>
        <v>1481.1428931636956</v>
      </c>
      <c r="R20" s="63">
        <f t="shared" si="4"/>
        <v>38349</v>
      </c>
      <c r="S20" s="39">
        <f t="shared" si="5"/>
        <v>5267.170213937918</v>
      </c>
      <c r="T20" s="77">
        <f t="shared" si="6"/>
        <v>9.18</v>
      </c>
    </row>
    <row r="21" spans="1:20" ht="12.75">
      <c r="A21" s="7">
        <f t="shared" si="7"/>
        <v>14</v>
      </c>
      <c r="B21" s="6"/>
      <c r="C21" s="17">
        <v>38268</v>
      </c>
      <c r="D21" s="12">
        <v>7.59</v>
      </c>
      <c r="E21" s="12">
        <v>7.76</v>
      </c>
      <c r="F21" s="12">
        <v>7.5</v>
      </c>
      <c r="G21" s="12">
        <v>7.5</v>
      </c>
      <c r="H21" s="13">
        <v>219000</v>
      </c>
      <c r="I21" s="24">
        <v>7.48</v>
      </c>
      <c r="K21" s="18">
        <f t="shared" si="0"/>
        <v>-0.0273081924577373</v>
      </c>
      <c r="L21" s="22">
        <f t="shared" si="1"/>
        <v>219</v>
      </c>
      <c r="M21" s="32">
        <f t="shared" si="2"/>
        <v>7.5</v>
      </c>
      <c r="N21" s="30">
        <f t="shared" si="8"/>
        <v>1642.5</v>
      </c>
      <c r="O21" s="50">
        <f t="shared" si="3"/>
        <v>2.73081924577373</v>
      </c>
      <c r="P21" s="75">
        <f>IF(G21&lt;&gt;"",MIN(COUNT($I$8:I21),$F$2),"")</f>
        <v>10</v>
      </c>
      <c r="Q21" s="39">
        <f ca="1">IF(G21&lt;&gt;"",SUM(N21:OFFSET(N21,-P21,0))/SUM(O21:OFFSET(O21,-P21,0)),"")</f>
        <v>1341.4190692636962</v>
      </c>
      <c r="R21" s="63">
        <f t="shared" si="4"/>
        <v>38350</v>
      </c>
      <c r="S21" s="39">
        <f t="shared" si="5"/>
        <v>4703.293320792698</v>
      </c>
      <c r="T21" s="77">
        <f t="shared" si="6"/>
        <v>9.04</v>
      </c>
    </row>
    <row r="22" spans="1:20" ht="12.75">
      <c r="A22" s="7">
        <f t="shared" si="7"/>
        <v>15</v>
      </c>
      <c r="B22" s="6"/>
      <c r="C22" s="17">
        <v>38271</v>
      </c>
      <c r="D22" s="12">
        <v>7.58</v>
      </c>
      <c r="E22" s="12">
        <v>7.65</v>
      </c>
      <c r="F22" s="12">
        <v>7.37</v>
      </c>
      <c r="G22" s="12">
        <v>7.38</v>
      </c>
      <c r="H22" s="13">
        <v>587100</v>
      </c>
      <c r="I22" s="24">
        <v>7.36</v>
      </c>
      <c r="K22" s="18">
        <f t="shared" si="0"/>
        <v>-0.016042780748663166</v>
      </c>
      <c r="L22" s="22">
        <f t="shared" si="1"/>
        <v>587.1</v>
      </c>
      <c r="M22" s="32">
        <f t="shared" si="2"/>
        <v>7.38</v>
      </c>
      <c r="N22" s="30">
        <f t="shared" si="8"/>
        <v>4332.798</v>
      </c>
      <c r="O22" s="50">
        <f t="shared" si="3"/>
        <v>1.6042780748663166</v>
      </c>
      <c r="P22" s="75">
        <f>IF(G22&lt;&gt;"",MIN(COUNT($I$8:I22),$F$2),"")</f>
        <v>10</v>
      </c>
      <c r="Q22" s="39">
        <f ca="1">IF(G22&lt;&gt;"",SUM(N22:OFFSET(N22,-P22,0))/SUM(O22:OFFSET(O22,-P22,0)),"")</f>
        <v>1395.8430249776263</v>
      </c>
      <c r="R22" s="63">
        <f t="shared" si="4"/>
      </c>
      <c r="S22" s="39">
        <f t="shared" si="5"/>
      </c>
      <c r="T22" s="77">
        <f t="shared" si="6"/>
      </c>
    </row>
    <row r="23" spans="1:20" ht="12.75">
      <c r="A23" s="7">
        <f t="shared" si="7"/>
        <v>16</v>
      </c>
      <c r="B23" s="6"/>
      <c r="C23" s="17">
        <v>38272</v>
      </c>
      <c r="D23" s="12">
        <v>7.37</v>
      </c>
      <c r="E23" s="12">
        <v>7.45</v>
      </c>
      <c r="F23" s="12">
        <v>7.24</v>
      </c>
      <c r="G23" s="12">
        <v>7.29</v>
      </c>
      <c r="H23" s="13">
        <v>425600</v>
      </c>
      <c r="I23" s="24">
        <v>7.27</v>
      </c>
      <c r="K23" s="18">
        <f t="shared" si="0"/>
        <v>-0.0122282608695653</v>
      </c>
      <c r="L23" s="22">
        <f t="shared" si="1"/>
        <v>425.6</v>
      </c>
      <c r="M23" s="32">
        <f t="shared" si="2"/>
        <v>7.29</v>
      </c>
      <c r="N23" s="30">
        <f t="shared" si="8"/>
        <v>3102.6240000000003</v>
      </c>
      <c r="O23" s="50">
        <f t="shared" si="3"/>
        <v>1.22282608695653</v>
      </c>
      <c r="P23" s="75">
        <f>IF(G23&lt;&gt;"",MIN(COUNT($I$8:I23),$F$2),"")</f>
        <v>10</v>
      </c>
      <c r="Q23" s="39">
        <f ca="1">IF(G23&lt;&gt;"",SUM(N23:OFFSET(N23,-P23,0))/SUM(O23:OFFSET(O23,-P23,0)),"")</f>
        <v>1724.1497134597482</v>
      </c>
      <c r="R23" s="63">
        <f t="shared" si="4"/>
      </c>
      <c r="S23" s="39">
        <f t="shared" si="5"/>
      </c>
      <c r="T23" s="77">
        <f t="shared" si="6"/>
      </c>
    </row>
    <row r="24" spans="1:20" ht="12.75">
      <c r="A24" s="7">
        <f t="shared" si="7"/>
        <v>17</v>
      </c>
      <c r="B24" s="6"/>
      <c r="C24" s="17">
        <v>38273</v>
      </c>
      <c r="D24" s="12">
        <v>7.3</v>
      </c>
      <c r="E24" s="12">
        <v>7.45</v>
      </c>
      <c r="F24" s="12">
        <v>7.14</v>
      </c>
      <c r="G24" s="12">
        <v>7.14</v>
      </c>
      <c r="H24" s="13">
        <v>451000</v>
      </c>
      <c r="I24" s="24">
        <v>7.12</v>
      </c>
      <c r="K24" s="18">
        <f t="shared" si="0"/>
        <v>-0.02063273727647863</v>
      </c>
      <c r="L24" s="22">
        <f t="shared" si="1"/>
        <v>451</v>
      </c>
      <c r="M24" s="32">
        <f t="shared" si="2"/>
        <v>7.14</v>
      </c>
      <c r="N24" s="30">
        <f t="shared" si="8"/>
        <v>3220.14</v>
      </c>
      <c r="O24" s="50">
        <f t="shared" si="3"/>
        <v>2.063273727647863</v>
      </c>
      <c r="P24" s="75">
        <f>IF(G24&lt;&gt;"",MIN(COUNT($I$8:I24),$F$2),"")</f>
        <v>10</v>
      </c>
      <c r="Q24" s="39">
        <f ca="1">IF(G24&lt;&gt;"",SUM(N24:OFFSET(N24,-P24,0))/SUM(O24:OFFSET(O24,-P24,0)),"")</f>
        <v>1617.8066812796874</v>
      </c>
      <c r="R24" s="63">
        <f t="shared" si="4"/>
      </c>
      <c r="S24" s="39">
        <f t="shared" si="5"/>
      </c>
      <c r="T24" s="77">
        <f t="shared" si="6"/>
      </c>
    </row>
    <row r="25" spans="1:20" ht="12.75">
      <c r="A25" s="7">
        <f t="shared" si="7"/>
        <v>18</v>
      </c>
      <c r="B25" s="6"/>
      <c r="C25" s="17">
        <v>38274</v>
      </c>
      <c r="D25" s="12">
        <v>7.15</v>
      </c>
      <c r="E25" s="12">
        <v>7.26</v>
      </c>
      <c r="F25" s="12">
        <v>7.1</v>
      </c>
      <c r="G25" s="12">
        <v>7.11</v>
      </c>
      <c r="H25" s="13">
        <v>350100</v>
      </c>
      <c r="I25" s="24">
        <v>7.09</v>
      </c>
      <c r="K25" s="18">
        <f t="shared" si="0"/>
        <v>-0.004213483146067398</v>
      </c>
      <c r="L25" s="22">
        <f t="shared" si="1"/>
        <v>350.1</v>
      </c>
      <c r="M25" s="32">
        <f t="shared" si="2"/>
        <v>7.11</v>
      </c>
      <c r="N25" s="30">
        <f t="shared" si="8"/>
        <v>2489.2110000000002</v>
      </c>
      <c r="O25" s="50">
        <f t="shared" si="3"/>
        <v>0.4213483146067398</v>
      </c>
      <c r="P25" s="75">
        <f>IF(G25&lt;&gt;"",MIN(COUNT($I$8:I25),$F$2),"")</f>
        <v>10</v>
      </c>
      <c r="Q25" s="39">
        <f ca="1">IF(G25&lt;&gt;"",SUM(N25:OFFSET(N25,-P25,0))/SUM(O25:OFFSET(O25,-P25,0)),"")</f>
        <v>1836.582152300956</v>
      </c>
      <c r="R25" s="63">
        <f t="shared" si="4"/>
      </c>
      <c r="S25" s="39">
        <f t="shared" si="5"/>
      </c>
      <c r="T25" s="77">
        <f t="shared" si="6"/>
      </c>
    </row>
    <row r="26" spans="1:20" ht="12.75">
      <c r="A26" s="7">
        <f t="shared" si="7"/>
        <v>19</v>
      </c>
      <c r="B26" s="6"/>
      <c r="C26" s="17">
        <v>38275</v>
      </c>
      <c r="D26" s="12">
        <v>7.2</v>
      </c>
      <c r="E26" s="12">
        <v>7.31</v>
      </c>
      <c r="F26" s="12">
        <v>6.98</v>
      </c>
      <c r="G26" s="12">
        <v>7.04</v>
      </c>
      <c r="H26" s="13">
        <v>428600</v>
      </c>
      <c r="I26" s="24">
        <v>7.02</v>
      </c>
      <c r="K26" s="18">
        <f t="shared" si="0"/>
        <v>-0.009873060648801224</v>
      </c>
      <c r="L26" s="22">
        <f t="shared" si="1"/>
        <v>428.6</v>
      </c>
      <c r="M26" s="32">
        <f t="shared" si="2"/>
        <v>7.04</v>
      </c>
      <c r="N26" s="30">
        <f t="shared" si="8"/>
        <v>3017.344</v>
      </c>
      <c r="O26" s="50">
        <f t="shared" si="3"/>
        <v>0.9873060648801224</v>
      </c>
      <c r="P26" s="75">
        <f>IF(G26&lt;&gt;"",MIN(COUNT($I$8:I26),$F$2),"")</f>
        <v>10</v>
      </c>
      <c r="Q26" s="39">
        <f ca="1">IF(G26&lt;&gt;"",SUM(N26:OFFSET(N26,-P26,0))/SUM(O26:OFFSET(O26,-P26,0)),"")</f>
        <v>1818.1924223556266</v>
      </c>
      <c r="R26" s="63">
        <f t="shared" si="4"/>
      </c>
      <c r="S26" s="39">
        <f t="shared" si="5"/>
      </c>
      <c r="T26" s="77">
        <f t="shared" si="6"/>
      </c>
    </row>
    <row r="27" spans="1:20" ht="12.75">
      <c r="A27" s="7">
        <f t="shared" si="7"/>
        <v>20</v>
      </c>
      <c r="B27" s="6"/>
      <c r="C27" s="17">
        <v>38278</v>
      </c>
      <c r="D27" s="12">
        <v>7.01</v>
      </c>
      <c r="E27" s="12">
        <v>7.07</v>
      </c>
      <c r="F27" s="12">
        <v>6.37</v>
      </c>
      <c r="G27" s="12">
        <v>6.49</v>
      </c>
      <c r="H27" s="13">
        <v>1187400</v>
      </c>
      <c r="I27" s="24">
        <v>6.47</v>
      </c>
      <c r="K27" s="18">
        <f t="shared" si="0"/>
        <v>-0.07834757834757833</v>
      </c>
      <c r="L27" s="22">
        <f t="shared" si="1"/>
        <v>1187.4</v>
      </c>
      <c r="M27" s="32">
        <f t="shared" si="2"/>
        <v>6.49</v>
      </c>
      <c r="N27" s="30">
        <f t="shared" si="8"/>
        <v>7706.226000000001</v>
      </c>
      <c r="O27" s="50">
        <f t="shared" si="3"/>
        <v>7.834757834757832</v>
      </c>
      <c r="P27" s="75">
        <f>IF(G27&lt;&gt;"",MIN(COUNT($I$8:I27),$F$2),"")</f>
        <v>10</v>
      </c>
      <c r="Q27" s="39">
        <f ca="1">IF(G27&lt;&gt;"",SUM(N27:OFFSET(N27,-P27,0))/SUM(O27:OFFSET(O27,-P27,0)),"")</f>
        <v>1589.54228193994</v>
      </c>
      <c r="R27" s="63">
        <f t="shared" si="4"/>
      </c>
      <c r="S27" s="39">
        <f t="shared" si="5"/>
      </c>
      <c r="T27" s="77">
        <f t="shared" si="6"/>
      </c>
    </row>
    <row r="28" spans="1:20" ht="12.75">
      <c r="A28" s="7">
        <f t="shared" si="7"/>
        <v>21</v>
      </c>
      <c r="B28" s="6"/>
      <c r="C28" s="17">
        <v>38279</v>
      </c>
      <c r="D28" s="12">
        <v>6.66</v>
      </c>
      <c r="E28" s="12">
        <v>6.67</v>
      </c>
      <c r="F28" s="12">
        <v>6.12</v>
      </c>
      <c r="G28" s="12">
        <v>6.26</v>
      </c>
      <c r="H28" s="13">
        <v>1244500</v>
      </c>
      <c r="I28" s="24">
        <v>6.24</v>
      </c>
      <c r="K28" s="18">
        <f t="shared" si="0"/>
        <v>-0.03554868624420393</v>
      </c>
      <c r="L28" s="22">
        <f t="shared" si="1"/>
        <v>1244.5</v>
      </c>
      <c r="M28" s="32">
        <f t="shared" si="2"/>
        <v>6.26</v>
      </c>
      <c r="N28" s="30">
        <f t="shared" si="8"/>
        <v>7790.57</v>
      </c>
      <c r="O28" s="50">
        <f t="shared" si="3"/>
        <v>3.554868624420393</v>
      </c>
      <c r="P28" s="75">
        <f>IF(G28&lt;&gt;"",MIN(COUNT($I$8:I28),$F$2),"")</f>
        <v>10</v>
      </c>
      <c r="Q28" s="39">
        <f ca="1">IF(G28&lt;&gt;"",SUM(N28:OFFSET(N28,-P28,0))/SUM(O28:OFFSET(O28,-P28,0)),"")</f>
        <v>1648.6734756105316</v>
      </c>
      <c r="R28" s="63">
        <f t="shared" si="4"/>
      </c>
      <c r="S28" s="39">
        <f t="shared" si="5"/>
      </c>
      <c r="T28" s="77">
        <f t="shared" si="6"/>
      </c>
    </row>
    <row r="29" spans="1:20" ht="12.75">
      <c r="A29" s="7">
        <f t="shared" si="7"/>
        <v>22</v>
      </c>
      <c r="B29" s="6"/>
      <c r="C29" s="17">
        <v>38280</v>
      </c>
      <c r="D29" s="12">
        <v>6.5</v>
      </c>
      <c r="E29" s="12">
        <v>7.36</v>
      </c>
      <c r="F29" s="12">
        <v>6.46</v>
      </c>
      <c r="G29" s="12">
        <v>7.05</v>
      </c>
      <c r="H29" s="13">
        <v>2545900</v>
      </c>
      <c r="I29" s="24">
        <v>7.03</v>
      </c>
      <c r="K29" s="18">
        <f t="shared" si="0"/>
        <v>0.1266025641025641</v>
      </c>
      <c r="L29" s="22">
        <f t="shared" si="1"/>
        <v>2545.9</v>
      </c>
      <c r="M29" s="32">
        <f t="shared" si="2"/>
        <v>7.05</v>
      </c>
      <c r="N29" s="30">
        <f t="shared" si="8"/>
        <v>17948.595</v>
      </c>
      <c r="O29" s="50">
        <f t="shared" si="3"/>
        <v>12.660256410256409</v>
      </c>
      <c r="P29" s="75">
        <f>IF(G29&lt;&gt;"",MIN(COUNT($I$8:I29),$F$2),"")</f>
        <v>10</v>
      </c>
      <c r="Q29" s="39">
        <f ca="1">IF(G29&lt;&gt;"",SUM(N29:OFFSET(N29,-P29,0))/SUM(O29:OFFSET(O29,-P29,0)),"")</f>
        <v>1497.3831760520407</v>
      </c>
      <c r="R29" s="63">
        <f t="shared" si="4"/>
      </c>
      <c r="S29" s="39">
        <f t="shared" si="5"/>
      </c>
      <c r="T29" s="77">
        <f t="shared" si="6"/>
      </c>
    </row>
    <row r="30" spans="1:20" ht="12.75">
      <c r="A30" s="7">
        <f t="shared" si="7"/>
        <v>23</v>
      </c>
      <c r="B30" s="6"/>
      <c r="C30" s="17">
        <v>38281</v>
      </c>
      <c r="D30" s="12">
        <v>7.16</v>
      </c>
      <c r="E30" s="12">
        <v>7.25</v>
      </c>
      <c r="F30" s="12">
        <v>6.94</v>
      </c>
      <c r="G30" s="12">
        <v>7.13</v>
      </c>
      <c r="H30" s="13">
        <v>1233400</v>
      </c>
      <c r="I30" s="24">
        <v>7.11</v>
      </c>
      <c r="K30" s="18">
        <f t="shared" si="0"/>
        <v>0.011379800853485111</v>
      </c>
      <c r="L30" s="22">
        <f t="shared" si="1"/>
        <v>1233.4</v>
      </c>
      <c r="M30" s="32">
        <f t="shared" si="2"/>
        <v>7.13</v>
      </c>
      <c r="N30" s="30">
        <f t="shared" si="8"/>
        <v>8794.142</v>
      </c>
      <c r="O30" s="50">
        <f t="shared" si="3"/>
        <v>1.1379800853485111</v>
      </c>
      <c r="P30" s="75">
        <f>IF(G30&lt;&gt;"",MIN(COUNT($I$8:I30),$F$2),"")</f>
        <v>10</v>
      </c>
      <c r="Q30" s="39">
        <f ca="1">IF(G30&lt;&gt;"",SUM(N30:OFFSET(N30,-P30,0))/SUM(O30:OFFSET(O30,-P30,0)),"")</f>
        <v>1747.2438217172019</v>
      </c>
      <c r="R30" s="63">
        <f t="shared" si="4"/>
      </c>
      <c r="S30" s="39">
        <f t="shared" si="5"/>
      </c>
      <c r="T30" s="77">
        <f t="shared" si="6"/>
      </c>
    </row>
    <row r="31" spans="1:20" ht="12.75">
      <c r="A31" s="7">
        <f t="shared" si="7"/>
        <v>24</v>
      </c>
      <c r="B31" s="6"/>
      <c r="C31" s="17">
        <v>38282</v>
      </c>
      <c r="D31" s="12">
        <v>7.24</v>
      </c>
      <c r="E31" s="12">
        <v>7.25</v>
      </c>
      <c r="F31" s="12">
        <v>7.08</v>
      </c>
      <c r="G31" s="12">
        <v>7.17</v>
      </c>
      <c r="H31" s="13">
        <v>706600</v>
      </c>
      <c r="I31" s="24">
        <v>7.15</v>
      </c>
      <c r="K31" s="18">
        <f t="shared" si="0"/>
        <v>0.005625879043600568</v>
      </c>
      <c r="L31" s="22">
        <f t="shared" si="1"/>
        <v>706.6</v>
      </c>
      <c r="M31" s="32">
        <f t="shared" si="2"/>
        <v>7.17</v>
      </c>
      <c r="N31" s="30">
        <f t="shared" si="8"/>
        <v>5066.322</v>
      </c>
      <c r="O31" s="50">
        <f t="shared" si="3"/>
        <v>0.5625879043600568</v>
      </c>
      <c r="P31" s="75">
        <f>IF(G31&lt;&gt;"",MIN(COUNT($I$8:I31),$F$2),"")</f>
        <v>10</v>
      </c>
      <c r="Q31" s="39">
        <f ca="1">IF(G31&lt;&gt;"",SUM(N31:OFFSET(N31,-P31,0))/SUM(O31:OFFSET(O31,-P31,0)),"")</f>
        <v>1872.0501995666443</v>
      </c>
      <c r="R31" s="63">
        <f t="shared" si="4"/>
      </c>
      <c r="S31" s="39">
        <f t="shared" si="5"/>
      </c>
      <c r="T31" s="77">
        <f t="shared" si="6"/>
      </c>
    </row>
    <row r="32" spans="1:20" ht="12.75">
      <c r="A32" s="7">
        <f t="shared" si="7"/>
        <v>25</v>
      </c>
      <c r="C32" s="17">
        <v>38285</v>
      </c>
      <c r="D32" s="12">
        <v>7.22</v>
      </c>
      <c r="E32" s="12">
        <v>7.23</v>
      </c>
      <c r="F32" s="12">
        <v>7.03</v>
      </c>
      <c r="G32" s="12">
        <v>7.08</v>
      </c>
      <c r="H32" s="13">
        <v>282200</v>
      </c>
      <c r="I32" s="24">
        <v>7.06</v>
      </c>
      <c r="K32" s="18">
        <f t="shared" si="0"/>
        <v>-0.012587412587412694</v>
      </c>
      <c r="L32" s="22">
        <f t="shared" si="1"/>
        <v>282.2</v>
      </c>
      <c r="M32" s="32">
        <f t="shared" si="2"/>
        <v>7.08</v>
      </c>
      <c r="N32" s="30">
        <f t="shared" si="8"/>
        <v>1997.9759999999999</v>
      </c>
      <c r="O32" s="50">
        <f t="shared" si="3"/>
        <v>1.2587412587412694</v>
      </c>
      <c r="P32" s="75">
        <f>IF(G32&lt;&gt;"",MIN(COUNT($I$8:I32),$F$2),"")</f>
        <v>10</v>
      </c>
      <c r="Q32" s="39">
        <f ca="1">IF(G32&lt;&gt;"",SUM(N32:OFFSET(N32,-P32,0))/SUM(O32:OFFSET(O32,-P32,0)),"")</f>
        <v>1965.4589581143039</v>
      </c>
      <c r="R32" s="63">
        <f t="shared" si="4"/>
      </c>
      <c r="S32" s="39">
        <f t="shared" si="5"/>
      </c>
      <c r="T32" s="77">
        <f t="shared" si="6"/>
      </c>
    </row>
    <row r="33" spans="1:20" ht="12.75">
      <c r="A33" s="7">
        <f t="shared" si="7"/>
        <v>26</v>
      </c>
      <c r="C33" s="17">
        <v>38286</v>
      </c>
      <c r="D33" s="12">
        <v>7.09</v>
      </c>
      <c r="E33" s="12">
        <v>7.15</v>
      </c>
      <c r="F33" s="12">
        <v>7</v>
      </c>
      <c r="G33" s="12">
        <v>7.05</v>
      </c>
      <c r="H33" s="13">
        <v>481600</v>
      </c>
      <c r="I33" s="24">
        <v>7.03</v>
      </c>
      <c r="K33" s="18">
        <f t="shared" si="0"/>
        <v>-0.004249291784702458</v>
      </c>
      <c r="L33" s="22">
        <f t="shared" si="1"/>
        <v>481.6</v>
      </c>
      <c r="M33" s="32">
        <f t="shared" si="2"/>
        <v>7.05</v>
      </c>
      <c r="N33" s="30">
        <f t="shared" si="8"/>
        <v>3395.28</v>
      </c>
      <c r="O33" s="50">
        <f t="shared" si="3"/>
        <v>0.4249291784702458</v>
      </c>
      <c r="P33" s="75">
        <f>IF(G33&lt;&gt;"",MIN(COUNT($I$8:I33),$F$2),"")</f>
        <v>10</v>
      </c>
      <c r="Q33" s="39">
        <f ca="1">IF(G33&lt;&gt;"",SUM(N33:OFFSET(N33,-P33,0))/SUM(O33:OFFSET(O33,-P33,0)),"")</f>
        <v>2008.4247896938857</v>
      </c>
      <c r="R33" s="63">
        <f t="shared" si="4"/>
      </c>
      <c r="S33" s="39">
        <f t="shared" si="5"/>
      </c>
      <c r="T33" s="77">
        <f t="shared" si="6"/>
      </c>
    </row>
    <row r="34" spans="1:20" ht="12.75">
      <c r="A34" s="7">
        <f t="shared" si="7"/>
        <v>27</v>
      </c>
      <c r="C34" s="17">
        <v>38287</v>
      </c>
      <c r="D34" s="12">
        <v>7.05</v>
      </c>
      <c r="E34" s="12">
        <v>7.14</v>
      </c>
      <c r="F34" s="12">
        <v>6.96</v>
      </c>
      <c r="G34" s="12">
        <v>7</v>
      </c>
      <c r="H34" s="13">
        <v>593900</v>
      </c>
      <c r="I34" s="24">
        <v>6.98</v>
      </c>
      <c r="K34" s="18">
        <f t="shared" si="0"/>
        <v>-0.007112375533428139</v>
      </c>
      <c r="L34" s="22">
        <f t="shared" si="1"/>
        <v>593.9</v>
      </c>
      <c r="M34" s="32">
        <f t="shared" si="2"/>
        <v>7</v>
      </c>
      <c r="N34" s="30">
        <f t="shared" si="8"/>
        <v>4157.3</v>
      </c>
      <c r="O34" s="50">
        <f t="shared" si="3"/>
        <v>0.7112375533428139</v>
      </c>
      <c r="P34" s="75">
        <f>IF(G34&lt;&gt;"",MIN(COUNT($I$8:I34),$F$2),"")</f>
        <v>10</v>
      </c>
      <c r="Q34" s="39">
        <f ca="1">IF(G34&lt;&gt;"",SUM(N34:OFFSET(N34,-P34,0))/SUM(O34:OFFSET(O34,-P34,0)),"")</f>
        <v>2074.2800003536668</v>
      </c>
      <c r="R34" s="63">
        <f t="shared" si="4"/>
      </c>
      <c r="S34" s="39">
        <f t="shared" si="5"/>
      </c>
      <c r="T34" s="77">
        <f t="shared" si="6"/>
      </c>
    </row>
    <row r="35" spans="1:20" ht="12.75">
      <c r="A35" s="7">
        <f t="shared" si="7"/>
        <v>28</v>
      </c>
      <c r="C35" s="17">
        <v>38288</v>
      </c>
      <c r="D35" s="12">
        <v>6.9</v>
      </c>
      <c r="E35" s="12">
        <v>7.12</v>
      </c>
      <c r="F35" s="12">
        <v>6.87</v>
      </c>
      <c r="G35" s="12">
        <v>6.99</v>
      </c>
      <c r="H35" s="13">
        <v>467000</v>
      </c>
      <c r="I35" s="24">
        <v>6.97</v>
      </c>
      <c r="K35" s="18">
        <f t="shared" si="0"/>
        <v>-0.0014326647564470996</v>
      </c>
      <c r="L35" s="22">
        <f t="shared" si="1"/>
        <v>467</v>
      </c>
      <c r="M35" s="32">
        <f t="shared" si="2"/>
        <v>6.99</v>
      </c>
      <c r="N35" s="30">
        <f t="shared" si="8"/>
        <v>3264.33</v>
      </c>
      <c r="O35" s="50">
        <f t="shared" si="3"/>
        <v>0.14326647564470996</v>
      </c>
      <c r="P35" s="75">
        <f>IF(G35&lt;&gt;"",MIN(COUNT($I$8:I35),$F$2),"")</f>
        <v>10</v>
      </c>
      <c r="Q35" s="39">
        <f ca="1">IF(G35&lt;&gt;"",SUM(N35:OFFSET(N35,-P35,0))/SUM(O35:OFFSET(O35,-P35,0)),"")</f>
        <v>2209.8756738762268</v>
      </c>
      <c r="R35" s="63">
        <f t="shared" si="4"/>
      </c>
      <c r="S35" s="39">
        <f t="shared" si="5"/>
      </c>
      <c r="T35" s="77">
        <f t="shared" si="6"/>
      </c>
    </row>
    <row r="36" spans="1:20" ht="12.75">
      <c r="A36" s="7">
        <f t="shared" si="7"/>
        <v>29</v>
      </c>
      <c r="C36" s="17">
        <v>38289</v>
      </c>
      <c r="D36" s="12">
        <v>6.99</v>
      </c>
      <c r="E36" s="12">
        <v>7.05</v>
      </c>
      <c r="F36" s="12">
        <v>6.98</v>
      </c>
      <c r="G36" s="12">
        <v>7</v>
      </c>
      <c r="H36" s="13">
        <v>385100</v>
      </c>
      <c r="I36" s="24">
        <v>6.98</v>
      </c>
      <c r="K36" s="18">
        <f t="shared" si="0"/>
        <v>0.0014347202295552641</v>
      </c>
      <c r="L36" s="22">
        <f t="shared" si="1"/>
        <v>385.1</v>
      </c>
      <c r="M36" s="32">
        <f t="shared" si="2"/>
        <v>7</v>
      </c>
      <c r="N36" s="30">
        <f t="shared" si="8"/>
        <v>2695.7000000000003</v>
      </c>
      <c r="O36" s="50">
        <f t="shared" si="3"/>
        <v>0.1434720229555264</v>
      </c>
      <c r="P36" s="75">
        <f>IF(G36&lt;&gt;"",MIN(COUNT($I$8:I36),$F$2),"")</f>
        <v>10</v>
      </c>
      <c r="Q36" s="39">
        <f ca="1">IF(G36&lt;&gt;"",SUM(N36:OFFSET(N36,-P36,0))/SUM(O36:OFFSET(O36,-P36,0)),"")</f>
        <v>2237.7675058669256</v>
      </c>
      <c r="R36" s="63">
        <f t="shared" si="4"/>
      </c>
      <c r="S36" s="39">
        <f t="shared" si="5"/>
      </c>
      <c r="T36" s="77">
        <f t="shared" si="6"/>
      </c>
    </row>
    <row r="37" spans="1:20" ht="12.75">
      <c r="A37" s="7">
        <f t="shared" si="7"/>
        <v>30</v>
      </c>
      <c r="C37" s="17">
        <v>38292</v>
      </c>
      <c r="D37" s="12">
        <v>7.12</v>
      </c>
      <c r="E37" s="12">
        <v>7.12</v>
      </c>
      <c r="F37" s="12">
        <v>6.84</v>
      </c>
      <c r="G37" s="12">
        <v>6.95</v>
      </c>
      <c r="H37" s="13">
        <v>399300</v>
      </c>
      <c r="I37" s="24">
        <v>6.93</v>
      </c>
      <c r="K37" s="18">
        <f t="shared" si="0"/>
        <v>-0.007163323782235054</v>
      </c>
      <c r="L37" s="22">
        <f t="shared" si="1"/>
        <v>399.3</v>
      </c>
      <c r="M37" s="32">
        <f t="shared" si="2"/>
        <v>6.95</v>
      </c>
      <c r="N37" s="30">
        <f t="shared" si="8"/>
        <v>2775.135</v>
      </c>
      <c r="O37" s="50">
        <f t="shared" si="3"/>
        <v>0.7163323782235054</v>
      </c>
      <c r="P37" s="75">
        <f>IF(G37&lt;&gt;"",MIN(COUNT($I$8:I37),$F$2),"")</f>
        <v>10</v>
      </c>
      <c r="Q37" s="39">
        <f ca="1">IF(G37&lt;&gt;"",SUM(N37:OFFSET(N37,-P37,0))/SUM(O37:OFFSET(O37,-P37,0)),"")</f>
        <v>2250.2610471781336</v>
      </c>
      <c r="R37" s="63">
        <f t="shared" si="4"/>
      </c>
      <c r="S37" s="39">
        <f t="shared" si="5"/>
      </c>
      <c r="T37" s="77">
        <f t="shared" si="6"/>
      </c>
    </row>
    <row r="38" spans="1:20" ht="12.75">
      <c r="A38" s="7">
        <f t="shared" si="7"/>
        <v>31</v>
      </c>
      <c r="C38" s="17">
        <v>38293</v>
      </c>
      <c r="D38" s="12">
        <v>7.02</v>
      </c>
      <c r="E38" s="12">
        <v>7.07</v>
      </c>
      <c r="F38" s="12">
        <v>6.82</v>
      </c>
      <c r="G38" s="12">
        <v>6.9</v>
      </c>
      <c r="H38" s="13">
        <v>300200</v>
      </c>
      <c r="I38" s="24">
        <v>6.88</v>
      </c>
      <c r="K38" s="18">
        <f t="shared" si="0"/>
        <v>-0.00721500721500723</v>
      </c>
      <c r="L38" s="22">
        <f t="shared" si="1"/>
        <v>300.2</v>
      </c>
      <c r="M38" s="32">
        <f t="shared" si="2"/>
        <v>6.9</v>
      </c>
      <c r="N38" s="30">
        <f t="shared" si="8"/>
        <v>2071.38</v>
      </c>
      <c r="O38" s="50">
        <f t="shared" si="3"/>
        <v>0.721500721500723</v>
      </c>
      <c r="P38" s="75">
        <f>IF(G38&lt;&gt;"",MIN(COUNT($I$8:I38),$F$2),"")</f>
        <v>10</v>
      </c>
      <c r="Q38" s="39">
        <f ca="1">IF(G38&lt;&gt;"",SUM(N38:OFFSET(N38,-P38,0))/SUM(O38:OFFSET(O38,-P38,0)),"")</f>
        <v>2720.955767049848</v>
      </c>
      <c r="R38" s="63">
        <f t="shared" si="4"/>
      </c>
      <c r="S38" s="39">
        <f t="shared" si="5"/>
      </c>
      <c r="T38" s="77">
        <f t="shared" si="6"/>
      </c>
    </row>
    <row r="39" spans="1:20" ht="12.75">
      <c r="A39" s="7">
        <f t="shared" si="7"/>
        <v>32</v>
      </c>
      <c r="C39" s="17">
        <v>38294</v>
      </c>
      <c r="D39" s="12">
        <v>7.02</v>
      </c>
      <c r="E39" s="12">
        <v>7.23</v>
      </c>
      <c r="F39" s="12">
        <v>7.02</v>
      </c>
      <c r="G39" s="12">
        <v>7.15</v>
      </c>
      <c r="H39" s="13">
        <v>736400</v>
      </c>
      <c r="I39" s="24">
        <v>7.13</v>
      </c>
      <c r="K39" s="18">
        <f t="shared" si="0"/>
        <v>0.036337209302325535</v>
      </c>
      <c r="L39" s="22">
        <f t="shared" si="1"/>
        <v>736.4</v>
      </c>
      <c r="M39" s="32">
        <f t="shared" si="2"/>
        <v>7.15</v>
      </c>
      <c r="N39" s="30">
        <f t="shared" si="8"/>
        <v>5265.26</v>
      </c>
      <c r="O39" s="50">
        <f t="shared" si="3"/>
        <v>3.6337209302325535</v>
      </c>
      <c r="P39" s="75">
        <f>IF(G39&lt;&gt;"",MIN(COUNT($I$8:I39),$F$2),"")</f>
        <v>10</v>
      </c>
      <c r="Q39" s="39">
        <f ca="1">IF(G39&lt;&gt;"",SUM(N39:OFFSET(N39,-P39,0))/SUM(O39:OFFSET(O39,-P39,0)),"")</f>
        <v>2597.0586634574</v>
      </c>
      <c r="R39" s="63">
        <f t="shared" si="4"/>
      </c>
      <c r="S39" s="39">
        <f t="shared" si="5"/>
      </c>
      <c r="T39" s="77">
        <f t="shared" si="6"/>
      </c>
    </row>
    <row r="40" spans="1:20" ht="12.75">
      <c r="A40" s="7">
        <f t="shared" si="7"/>
        <v>33</v>
      </c>
      <c r="C40" s="17">
        <v>38295</v>
      </c>
      <c r="D40" s="12">
        <v>7.1</v>
      </c>
      <c r="E40" s="12">
        <v>7.1</v>
      </c>
      <c r="F40" s="12">
        <v>6.83</v>
      </c>
      <c r="G40" s="12">
        <v>7</v>
      </c>
      <c r="H40" s="13">
        <v>510800</v>
      </c>
      <c r="I40" s="24">
        <v>6.98</v>
      </c>
      <c r="K40" s="18">
        <f t="shared" si="0"/>
        <v>-0.02103786816269282</v>
      </c>
      <c r="L40" s="22">
        <f t="shared" si="1"/>
        <v>510.8</v>
      </c>
      <c r="M40" s="32">
        <f t="shared" si="2"/>
        <v>7</v>
      </c>
      <c r="N40" s="30">
        <f t="shared" si="8"/>
        <v>3575.6</v>
      </c>
      <c r="O40" s="50">
        <f t="shared" si="3"/>
        <v>2.103786816269282</v>
      </c>
      <c r="P40" s="75">
        <f>IF(G40&lt;&gt;"",MIN(COUNT($I$8:I40),$F$2),"")</f>
        <v>10</v>
      </c>
      <c r="Q40" s="39">
        <f ca="1">IF(G40&lt;&gt;"",SUM(N40:OFFSET(N40,-P40,0))/SUM(O40:OFFSET(O40,-P40,0)),"")</f>
        <v>3725.565120724844</v>
      </c>
      <c r="R40" s="63">
        <f t="shared" si="4"/>
      </c>
      <c r="S40" s="39">
        <f t="shared" si="5"/>
      </c>
      <c r="T40" s="77">
        <f t="shared" si="6"/>
      </c>
    </row>
    <row r="41" spans="1:20" ht="12.75">
      <c r="A41" s="7">
        <f t="shared" si="7"/>
        <v>34</v>
      </c>
      <c r="C41" s="17">
        <v>38296</v>
      </c>
      <c r="D41" s="12">
        <v>7.02</v>
      </c>
      <c r="E41" s="12">
        <v>7.02</v>
      </c>
      <c r="F41" s="12">
        <v>6.8</v>
      </c>
      <c r="G41" s="12">
        <v>6.9</v>
      </c>
      <c r="H41" s="13">
        <v>332100</v>
      </c>
      <c r="I41" s="24">
        <v>6.88</v>
      </c>
      <c r="K41" s="18">
        <f t="shared" si="0"/>
        <v>-0.014326647564469996</v>
      </c>
      <c r="L41" s="22">
        <f t="shared" si="1"/>
        <v>332.1</v>
      </c>
      <c r="M41" s="32">
        <f t="shared" si="2"/>
        <v>6.9</v>
      </c>
      <c r="N41" s="30">
        <f t="shared" si="8"/>
        <v>2291.4900000000002</v>
      </c>
      <c r="O41" s="50">
        <f t="shared" si="3"/>
        <v>1.4326647564469996</v>
      </c>
      <c r="P41" s="75">
        <f>IF(G41&lt;&gt;"",MIN(COUNT($I$8:I41),$F$2),"")</f>
        <v>10</v>
      </c>
      <c r="Q41" s="39">
        <f ca="1">IF(G41&lt;&gt;"",SUM(N41:OFFSET(N41,-P41,0))/SUM(O41:OFFSET(O41,-P41,0)),"")</f>
        <v>3084.2923372930595</v>
      </c>
      <c r="R41" s="63">
        <f t="shared" si="4"/>
      </c>
      <c r="S41" s="39">
        <f t="shared" si="5"/>
      </c>
      <c r="T41" s="77">
        <f t="shared" si="6"/>
      </c>
    </row>
    <row r="42" spans="1:20" ht="12.75">
      <c r="A42" s="7">
        <f t="shared" si="7"/>
        <v>35</v>
      </c>
      <c r="C42" s="17">
        <v>38299</v>
      </c>
      <c r="D42" s="12">
        <v>6.8</v>
      </c>
      <c r="E42" s="12">
        <v>6.92</v>
      </c>
      <c r="F42" s="12">
        <v>6.7</v>
      </c>
      <c r="G42" s="12">
        <v>6.75</v>
      </c>
      <c r="H42" s="13">
        <v>334800</v>
      </c>
      <c r="I42" s="24">
        <v>6.73</v>
      </c>
      <c r="K42" s="18">
        <f t="shared" si="0"/>
        <v>-0.021802325581395277</v>
      </c>
      <c r="L42" s="22">
        <f t="shared" si="1"/>
        <v>334.8</v>
      </c>
      <c r="M42" s="32">
        <f t="shared" si="2"/>
        <v>6.75</v>
      </c>
      <c r="N42" s="30">
        <f t="shared" si="8"/>
        <v>2259.9</v>
      </c>
      <c r="O42" s="50">
        <f t="shared" si="3"/>
        <v>2.1802325581395277</v>
      </c>
      <c r="P42" s="75">
        <f>IF(G42&lt;&gt;"",MIN(COUNT($I$8:I42),$F$2),"")</f>
        <v>10</v>
      </c>
      <c r="Q42" s="39">
        <f ca="1">IF(G42&lt;&gt;"",SUM(N42:OFFSET(N42,-P42,0))/SUM(O42:OFFSET(O42,-P42,0)),"")</f>
        <v>2505.541203731265</v>
      </c>
      <c r="R42" s="63">
        <f t="shared" si="4"/>
      </c>
      <c r="S42" s="39">
        <f t="shared" si="5"/>
      </c>
      <c r="T42" s="77">
        <f t="shared" si="6"/>
      </c>
    </row>
    <row r="43" spans="1:20" ht="12.75">
      <c r="A43" s="7">
        <f t="shared" si="7"/>
        <v>36</v>
      </c>
      <c r="C43" s="17">
        <v>38300</v>
      </c>
      <c r="D43" s="12">
        <v>6.85</v>
      </c>
      <c r="E43" s="12">
        <v>6.93</v>
      </c>
      <c r="F43" s="12">
        <v>6.69</v>
      </c>
      <c r="G43" s="12">
        <v>6.81</v>
      </c>
      <c r="H43" s="13">
        <v>244400</v>
      </c>
      <c r="I43" s="24">
        <v>6.79</v>
      </c>
      <c r="K43" s="18">
        <f t="shared" si="0"/>
        <v>0.008915304606240682</v>
      </c>
      <c r="L43" s="22">
        <f t="shared" si="1"/>
        <v>244.4</v>
      </c>
      <c r="M43" s="32">
        <f t="shared" si="2"/>
        <v>6.81</v>
      </c>
      <c r="N43" s="30">
        <f t="shared" si="8"/>
        <v>1664.364</v>
      </c>
      <c r="O43" s="50">
        <f t="shared" si="3"/>
        <v>0.8915304606240682</v>
      </c>
      <c r="P43" s="75">
        <f>IF(G43&lt;&gt;"",MIN(COUNT($I$8:I43),$F$2),"")</f>
        <v>10</v>
      </c>
      <c r="Q43" s="39">
        <f ca="1">IF(G43&lt;&gt;"",SUM(N43:OFFSET(N43,-P43,0))/SUM(O43:OFFSET(O43,-P43,0)),"")</f>
        <v>2550.2992273048194</v>
      </c>
      <c r="R43" s="63">
        <f t="shared" si="4"/>
      </c>
      <c r="S43" s="39">
        <f t="shared" si="5"/>
      </c>
      <c r="T43" s="77">
        <f t="shared" si="6"/>
      </c>
    </row>
    <row r="44" spans="1:20" ht="12.75">
      <c r="A44" s="7">
        <f t="shared" si="7"/>
        <v>37</v>
      </c>
      <c r="C44" s="17">
        <v>38301</v>
      </c>
      <c r="D44" s="12">
        <v>6.9</v>
      </c>
      <c r="E44" s="12">
        <v>6.9</v>
      </c>
      <c r="F44" s="12">
        <v>6.66</v>
      </c>
      <c r="G44" s="12">
        <v>6.75</v>
      </c>
      <c r="H44" s="13">
        <v>213000</v>
      </c>
      <c r="I44" s="24">
        <v>6.73</v>
      </c>
      <c r="K44" s="18">
        <f t="shared" si="0"/>
        <v>-0.008836524300441795</v>
      </c>
      <c r="L44" s="22">
        <f t="shared" si="1"/>
        <v>213</v>
      </c>
      <c r="M44" s="32">
        <f t="shared" si="2"/>
        <v>6.75</v>
      </c>
      <c r="N44" s="30">
        <f t="shared" si="8"/>
        <v>1437.75</v>
      </c>
      <c r="O44" s="50">
        <f t="shared" si="3"/>
        <v>0.8836524300441795</v>
      </c>
      <c r="P44" s="75">
        <f>IF(G44&lt;&gt;"",MIN(COUNT($I$8:I44),$F$2),"")</f>
        <v>10</v>
      </c>
      <c r="Q44" s="39">
        <f ca="1">IF(G44&lt;&gt;"",SUM(N44:OFFSET(N44,-P44,0))/SUM(O44:OFFSET(O44,-P44,0)),"")</f>
        <v>2319.6879171142073</v>
      </c>
      <c r="R44" s="63">
        <f t="shared" si="4"/>
      </c>
      <c r="S44" s="39">
        <f t="shared" si="5"/>
      </c>
      <c r="T44" s="77">
        <f t="shared" si="6"/>
      </c>
    </row>
    <row r="45" spans="1:20" ht="12.75">
      <c r="A45" s="7">
        <f t="shared" si="7"/>
        <v>38</v>
      </c>
      <c r="C45" s="17">
        <v>38302</v>
      </c>
      <c r="D45" s="12">
        <v>6.74</v>
      </c>
      <c r="E45" s="12">
        <v>6.9</v>
      </c>
      <c r="F45" s="12">
        <v>6.65</v>
      </c>
      <c r="G45" s="12">
        <v>6.8</v>
      </c>
      <c r="H45" s="13">
        <v>239700</v>
      </c>
      <c r="I45" s="24">
        <v>6.78</v>
      </c>
      <c r="K45" s="18">
        <f t="shared" si="0"/>
        <v>0.007429420505200568</v>
      </c>
      <c r="L45" s="22">
        <f t="shared" si="1"/>
        <v>239.7</v>
      </c>
      <c r="M45" s="32">
        <f t="shared" si="2"/>
        <v>6.8</v>
      </c>
      <c r="N45" s="30">
        <f t="shared" si="8"/>
        <v>1629.9599999999998</v>
      </c>
      <c r="O45" s="50">
        <f t="shared" si="3"/>
        <v>0.7429420505200568</v>
      </c>
      <c r="P45" s="75">
        <f>IF(G45&lt;&gt;"",MIN(COUNT($I$8:I45),$F$2),"")</f>
        <v>10</v>
      </c>
      <c r="Q45" s="39">
        <f ca="1">IF(G45&lt;&gt;"",SUM(N45:OFFSET(N45,-P45,0))/SUM(O45:OFFSET(O45,-P45,0)),"")</f>
        <v>2128.34935322786</v>
      </c>
      <c r="R45" s="63">
        <f t="shared" si="4"/>
      </c>
      <c r="S45" s="39">
        <f t="shared" si="5"/>
      </c>
      <c r="T45" s="77">
        <f t="shared" si="6"/>
      </c>
    </row>
    <row r="46" spans="1:20" ht="12.75">
      <c r="A46" s="7">
        <f t="shared" si="7"/>
        <v>39</v>
      </c>
      <c r="C46" s="17">
        <v>38303</v>
      </c>
      <c r="D46" s="12">
        <v>6.91</v>
      </c>
      <c r="E46" s="12">
        <v>6.92</v>
      </c>
      <c r="F46" s="12">
        <v>6.65</v>
      </c>
      <c r="G46" s="12">
        <v>6.69</v>
      </c>
      <c r="H46" s="13">
        <v>383900</v>
      </c>
      <c r="I46" s="24">
        <v>6.67</v>
      </c>
      <c r="K46" s="18">
        <f t="shared" si="0"/>
        <v>-0.016224188790560534</v>
      </c>
      <c r="L46" s="22">
        <f t="shared" si="1"/>
        <v>383.9</v>
      </c>
      <c r="M46" s="32">
        <f t="shared" si="2"/>
        <v>6.69</v>
      </c>
      <c r="N46" s="30">
        <f t="shared" si="8"/>
        <v>2568.291</v>
      </c>
      <c r="O46" s="50">
        <f t="shared" si="3"/>
        <v>1.6224188790560534</v>
      </c>
      <c r="P46" s="75">
        <f>IF(G46&lt;&gt;"",MIN(COUNT($I$8:I46),$F$2),"")</f>
        <v>10</v>
      </c>
      <c r="Q46" s="39">
        <f ca="1">IF(G46&lt;&gt;"",SUM(N46:OFFSET(N46,-P46,0))/SUM(O46:OFFSET(O46,-P46,0)),"")</f>
        <v>1873.2984457721745</v>
      </c>
      <c r="R46" s="63">
        <f t="shared" si="4"/>
      </c>
      <c r="S46" s="39">
        <f t="shared" si="5"/>
      </c>
      <c r="T46" s="77">
        <f t="shared" si="6"/>
      </c>
    </row>
    <row r="47" spans="1:20" ht="12.75">
      <c r="A47" s="7">
        <f t="shared" si="7"/>
        <v>40</v>
      </c>
      <c r="C47" s="17">
        <v>38306</v>
      </c>
      <c r="D47" s="12">
        <v>6.73</v>
      </c>
      <c r="E47" s="12">
        <v>6.82</v>
      </c>
      <c r="F47" s="12">
        <v>6.64</v>
      </c>
      <c r="G47" s="12">
        <v>6.72</v>
      </c>
      <c r="H47" s="13">
        <v>372500</v>
      </c>
      <c r="I47" s="24">
        <v>6.7</v>
      </c>
      <c r="K47" s="18">
        <f t="shared" si="0"/>
        <v>0.004497751124437732</v>
      </c>
      <c r="L47" s="22">
        <f t="shared" si="1"/>
        <v>372.5</v>
      </c>
      <c r="M47" s="32">
        <f t="shared" si="2"/>
        <v>6.72</v>
      </c>
      <c r="N47" s="30">
        <f t="shared" si="8"/>
        <v>2503.2</v>
      </c>
      <c r="O47" s="50">
        <f t="shared" si="3"/>
        <v>0.4497751124437732</v>
      </c>
      <c r="P47" s="75">
        <f>IF(G47&lt;&gt;"",MIN(COUNT($I$8:I47),$F$2),"")</f>
        <v>10</v>
      </c>
      <c r="Q47" s="39">
        <f ca="1">IF(G47&lt;&gt;"",SUM(N47:OFFSET(N47,-P47,0))/SUM(O47:OFFSET(O47,-P47,0)),"")</f>
        <v>1823.4695120942938</v>
      </c>
      <c r="R47" s="63">
        <f t="shared" si="4"/>
      </c>
      <c r="S47" s="39">
        <f t="shared" si="5"/>
      </c>
      <c r="T47" s="77">
        <f t="shared" si="6"/>
      </c>
    </row>
    <row r="48" spans="1:20" ht="12.75">
      <c r="A48" s="7">
        <f t="shared" si="7"/>
        <v>41</v>
      </c>
      <c r="C48" s="17">
        <v>38307</v>
      </c>
      <c r="D48" s="12">
        <v>6.67</v>
      </c>
      <c r="E48" s="12">
        <v>6.83</v>
      </c>
      <c r="F48" s="12">
        <v>6.62</v>
      </c>
      <c r="G48" s="12">
        <v>6.64</v>
      </c>
      <c r="H48" s="13">
        <v>175300</v>
      </c>
      <c r="I48" s="24">
        <v>6.62</v>
      </c>
      <c r="K48" s="18">
        <f t="shared" si="0"/>
        <v>-0.011940298507462699</v>
      </c>
      <c r="L48" s="22">
        <f t="shared" si="1"/>
        <v>175.3</v>
      </c>
      <c r="M48" s="32">
        <f t="shared" si="2"/>
        <v>6.64</v>
      </c>
      <c r="N48" s="30">
        <f t="shared" si="8"/>
        <v>1163.992</v>
      </c>
      <c r="O48" s="50">
        <f t="shared" si="3"/>
        <v>1.1940298507462699</v>
      </c>
      <c r="P48" s="75">
        <f>IF(G48&lt;&gt;"",MIN(COUNT($I$8:I48),$F$2),"")</f>
        <v>10</v>
      </c>
      <c r="Q48" s="39">
        <f ca="1">IF(G48&lt;&gt;"",SUM(N48:OFFSET(N48,-P48,0))/SUM(O48:OFFSET(O48,-P48,0)),"")</f>
        <v>1666.9249910149836</v>
      </c>
      <c r="R48" s="63">
        <f t="shared" si="4"/>
      </c>
      <c r="S48" s="39">
        <f t="shared" si="5"/>
      </c>
      <c r="T48" s="77">
        <f t="shared" si="6"/>
      </c>
    </row>
    <row r="49" spans="1:20" ht="12.75">
      <c r="A49" s="7">
        <f t="shared" si="7"/>
        <v>42</v>
      </c>
      <c r="C49" s="17">
        <v>38308</v>
      </c>
      <c r="D49" s="12">
        <v>6.77</v>
      </c>
      <c r="E49" s="12">
        <v>6.82</v>
      </c>
      <c r="F49" s="12">
        <v>6.66</v>
      </c>
      <c r="G49" s="12">
        <v>6.7</v>
      </c>
      <c r="H49" s="13">
        <v>126100</v>
      </c>
      <c r="I49" s="24">
        <v>6.68</v>
      </c>
      <c r="K49" s="18">
        <f t="shared" si="0"/>
        <v>0.009063444108761365</v>
      </c>
      <c r="L49" s="22">
        <f t="shared" si="1"/>
        <v>126.1</v>
      </c>
      <c r="M49" s="32">
        <f t="shared" si="2"/>
        <v>6.7</v>
      </c>
      <c r="N49" s="30">
        <f t="shared" si="8"/>
        <v>844.87</v>
      </c>
      <c r="O49" s="50">
        <f t="shared" si="3"/>
        <v>0.9063444108761365</v>
      </c>
      <c r="P49" s="75">
        <f>IF(G49&lt;&gt;"",MIN(COUNT($I$8:I49),$F$2),"")</f>
        <v>10</v>
      </c>
      <c r="Q49" s="39">
        <f ca="1">IF(G49&lt;&gt;"",SUM(N49:OFFSET(N49,-P49,0))/SUM(O49:OFFSET(O49,-P49,0)),"")</f>
        <v>1571.2563191561367</v>
      </c>
      <c r="R49" s="63">
        <f t="shared" si="4"/>
      </c>
      <c r="S49" s="39">
        <f t="shared" si="5"/>
      </c>
      <c r="T49" s="77">
        <f t="shared" si="6"/>
      </c>
    </row>
    <row r="50" spans="1:20" ht="12.75">
      <c r="A50" s="7">
        <f t="shared" si="7"/>
        <v>43</v>
      </c>
      <c r="C50" s="17">
        <v>38309</v>
      </c>
      <c r="D50" s="12">
        <v>6.66</v>
      </c>
      <c r="E50" s="12">
        <v>6.74</v>
      </c>
      <c r="F50" s="12">
        <v>6.6</v>
      </c>
      <c r="G50" s="12">
        <v>6.73</v>
      </c>
      <c r="H50" s="13">
        <v>364200</v>
      </c>
      <c r="I50" s="24">
        <v>6.71</v>
      </c>
      <c r="K50" s="18">
        <f t="shared" si="0"/>
        <v>0.004491017964071808</v>
      </c>
      <c r="L50" s="22">
        <f t="shared" si="1"/>
        <v>364.2</v>
      </c>
      <c r="M50" s="32">
        <f t="shared" si="2"/>
        <v>6.73</v>
      </c>
      <c r="N50" s="30">
        <f t="shared" si="8"/>
        <v>2451.0660000000003</v>
      </c>
      <c r="O50" s="50">
        <f t="shared" si="3"/>
        <v>0.44910179640718084</v>
      </c>
      <c r="P50" s="75">
        <f>IF(G50&lt;&gt;"",MIN(COUNT($I$8:I50),$F$2),"")</f>
        <v>10</v>
      </c>
      <c r="Q50" s="39">
        <f ca="1">IF(G50&lt;&gt;"",SUM(N50:OFFSET(N50,-P50,0))/SUM(O50:OFFSET(O50,-P50,0)),"")</f>
        <v>1741.5719178066524</v>
      </c>
      <c r="R50" s="63">
        <f t="shared" si="4"/>
      </c>
      <c r="S50" s="39">
        <f t="shared" si="5"/>
      </c>
      <c r="T50" s="77">
        <f t="shared" si="6"/>
      </c>
    </row>
    <row r="51" spans="1:20" ht="12.75">
      <c r="A51" s="7">
        <f t="shared" si="7"/>
        <v>44</v>
      </c>
      <c r="C51" s="17">
        <v>38310</v>
      </c>
      <c r="D51" s="12">
        <v>6.7</v>
      </c>
      <c r="E51" s="12">
        <v>6.78</v>
      </c>
      <c r="F51" s="12">
        <v>6.66</v>
      </c>
      <c r="G51" s="12">
        <v>6.77</v>
      </c>
      <c r="H51" s="13">
        <v>453900</v>
      </c>
      <c r="I51" s="24">
        <v>6.75</v>
      </c>
      <c r="K51" s="18">
        <f t="shared" si="0"/>
        <v>0.005961251862891315</v>
      </c>
      <c r="L51" s="22">
        <f t="shared" si="1"/>
        <v>453.9</v>
      </c>
      <c r="M51" s="32">
        <f t="shared" si="2"/>
        <v>6.77</v>
      </c>
      <c r="N51" s="30">
        <f t="shared" si="8"/>
        <v>3072.903</v>
      </c>
      <c r="O51" s="50">
        <f t="shared" si="3"/>
        <v>0.5961251862891315</v>
      </c>
      <c r="P51" s="75">
        <f>IF(G51&lt;&gt;"",MIN(COUNT($I$8:I51),$F$2),"")</f>
        <v>10</v>
      </c>
      <c r="Q51" s="39">
        <f ca="1">IF(G51&lt;&gt;"",SUM(N51:OFFSET(N51,-P51,0))/SUM(O51:OFFSET(O51,-P51,0)),"")</f>
        <v>1928.6402320077264</v>
      </c>
      <c r="R51" s="63">
        <f t="shared" si="4"/>
      </c>
      <c r="S51" s="39">
        <f t="shared" si="5"/>
      </c>
      <c r="T51" s="77">
        <f t="shared" si="6"/>
      </c>
    </row>
    <row r="52" spans="1:20" ht="12.75">
      <c r="A52" s="7">
        <f t="shared" si="7"/>
        <v>45</v>
      </c>
      <c r="C52" s="17">
        <v>38313</v>
      </c>
      <c r="D52" s="12">
        <v>6.8</v>
      </c>
      <c r="E52" s="12">
        <v>6.8</v>
      </c>
      <c r="F52" s="12">
        <v>6.65</v>
      </c>
      <c r="G52" s="12">
        <v>6.77</v>
      </c>
      <c r="H52" s="13">
        <v>1050700</v>
      </c>
      <c r="I52" s="24">
        <v>6.75</v>
      </c>
      <c r="K52" s="18">
        <f t="shared" si="0"/>
        <v>0</v>
      </c>
      <c r="L52" s="22">
        <f t="shared" si="1"/>
        <v>1050.7</v>
      </c>
      <c r="M52" s="32">
        <f t="shared" si="2"/>
        <v>6.77</v>
      </c>
      <c r="N52" s="30">
        <f t="shared" si="8"/>
        <v>7113.239</v>
      </c>
      <c r="O52" s="50">
        <f t="shared" si="3"/>
        <v>0</v>
      </c>
      <c r="P52" s="75">
        <f>IF(G52&lt;&gt;"",MIN(COUNT($I$8:I52),$F$2),"")</f>
        <v>10</v>
      </c>
      <c r="Q52" s="39">
        <f ca="1">IF(G52&lt;&gt;"",SUM(N52:OFFSET(N52,-P52,0))/SUM(O52:OFFSET(O52,-P52,0)),"")</f>
        <v>2693.5380800793723</v>
      </c>
      <c r="R52" s="63">
        <f t="shared" si="4"/>
      </c>
      <c r="S52" s="39">
        <f t="shared" si="5"/>
      </c>
      <c r="T52" s="77">
        <f t="shared" si="6"/>
      </c>
    </row>
    <row r="53" spans="1:20" ht="12.75">
      <c r="A53" s="7">
        <f t="shared" si="7"/>
        <v>46</v>
      </c>
      <c r="C53" s="17">
        <v>38314</v>
      </c>
      <c r="D53" s="12">
        <v>6.77</v>
      </c>
      <c r="E53" s="12">
        <v>7.1</v>
      </c>
      <c r="F53" s="12">
        <v>6.7</v>
      </c>
      <c r="G53" s="12">
        <v>6.99</v>
      </c>
      <c r="H53" s="13">
        <v>850200</v>
      </c>
      <c r="I53" s="24">
        <v>6.97</v>
      </c>
      <c r="K53" s="18">
        <f t="shared" si="0"/>
        <v>0.032592592592592506</v>
      </c>
      <c r="L53" s="22">
        <f t="shared" si="1"/>
        <v>850.2</v>
      </c>
      <c r="M53" s="32">
        <f t="shared" si="2"/>
        <v>6.99</v>
      </c>
      <c r="N53" s="30">
        <f t="shared" si="8"/>
        <v>5942.898</v>
      </c>
      <c r="O53" s="50">
        <f t="shared" si="3"/>
        <v>3.2592592592592506</v>
      </c>
      <c r="P53" s="75">
        <f>IF(G53&lt;&gt;"",MIN(COUNT($I$8:I53),$F$2),"")</f>
        <v>10</v>
      </c>
      <c r="Q53" s="39">
        <f ca="1">IF(G53&lt;&gt;"",SUM(N53:OFFSET(N53,-P53,0))/SUM(O53:OFFSET(O53,-P53,0)),"")</f>
        <v>2764.1688956666203</v>
      </c>
      <c r="R53" s="63">
        <f t="shared" si="4"/>
      </c>
      <c r="S53" s="39">
        <f t="shared" si="5"/>
      </c>
      <c r="T53" s="77">
        <f t="shared" si="6"/>
      </c>
    </row>
    <row r="54" spans="1:20" ht="12.75">
      <c r="A54" s="7">
        <f t="shared" si="7"/>
        <v>47</v>
      </c>
      <c r="C54" s="17">
        <v>38315</v>
      </c>
      <c r="D54" s="12">
        <v>7.12</v>
      </c>
      <c r="E54" s="12">
        <v>7.19</v>
      </c>
      <c r="F54" s="12">
        <v>6.97</v>
      </c>
      <c r="G54" s="12">
        <v>7.13</v>
      </c>
      <c r="H54" s="13">
        <v>858700</v>
      </c>
      <c r="I54" s="24">
        <v>7.11</v>
      </c>
      <c r="K54" s="18">
        <f t="shared" si="0"/>
        <v>0.020086083213773476</v>
      </c>
      <c r="L54" s="22">
        <f t="shared" si="1"/>
        <v>858.7</v>
      </c>
      <c r="M54" s="32">
        <f t="shared" si="2"/>
        <v>7.13</v>
      </c>
      <c r="N54" s="30">
        <f t="shared" si="8"/>
        <v>6122.531</v>
      </c>
      <c r="O54" s="50">
        <f t="shared" si="3"/>
        <v>2.0086083213773476</v>
      </c>
      <c r="P54" s="75">
        <f>IF(G54&lt;&gt;"",MIN(COUNT($I$8:I54),$F$2),"")</f>
        <v>10</v>
      </c>
      <c r="Q54" s="39">
        <f ca="1">IF(G54&lt;&gt;"",SUM(N54:OFFSET(N54,-P54,0))/SUM(O54:OFFSET(O54,-P54,0)),"")</f>
        <v>2877.308427767314</v>
      </c>
      <c r="R54" s="63">
        <f t="shared" si="4"/>
      </c>
      <c r="S54" s="39">
        <f t="shared" si="5"/>
      </c>
      <c r="T54" s="77">
        <f t="shared" si="6"/>
      </c>
    </row>
    <row r="55" spans="1:20" ht="12.75">
      <c r="A55" s="7">
        <f t="shared" si="7"/>
        <v>48</v>
      </c>
      <c r="C55" s="17">
        <v>38317</v>
      </c>
      <c r="D55" s="12">
        <v>7.15</v>
      </c>
      <c r="E55" s="12">
        <v>7.25</v>
      </c>
      <c r="F55" s="12">
        <v>7.05</v>
      </c>
      <c r="G55" s="12">
        <v>7.22</v>
      </c>
      <c r="H55" s="13">
        <v>357000</v>
      </c>
      <c r="I55" s="24">
        <v>7.2</v>
      </c>
      <c r="K55" s="18">
        <f t="shared" si="0"/>
        <v>0.012658227848101333</v>
      </c>
      <c r="L55" s="22">
        <f t="shared" si="1"/>
        <v>357</v>
      </c>
      <c r="M55" s="32">
        <f t="shared" si="2"/>
        <v>7.22</v>
      </c>
      <c r="N55" s="30">
        <f t="shared" si="8"/>
        <v>2577.54</v>
      </c>
      <c r="O55" s="50">
        <f t="shared" si="3"/>
        <v>1.2658227848101333</v>
      </c>
      <c r="P55" s="75">
        <f>IF(G55&lt;&gt;"",MIN(COUNT($I$8:I55),$F$2),"")</f>
        <v>10</v>
      </c>
      <c r="Q55" s="39">
        <f ca="1">IF(G55&lt;&gt;"",SUM(N55:OFFSET(N55,-P55,0))/SUM(O55:OFFSET(O55,-P55,0)),"")</f>
        <v>2880.523302310475</v>
      </c>
      <c r="R55" s="63">
        <f t="shared" si="4"/>
      </c>
      <c r="S55" s="39">
        <f t="shared" si="5"/>
      </c>
      <c r="T55" s="77">
        <f t="shared" si="6"/>
      </c>
    </row>
    <row r="56" spans="1:20" ht="12.75">
      <c r="A56" s="7">
        <f t="shared" si="7"/>
        <v>49</v>
      </c>
      <c r="C56" s="17">
        <v>38320</v>
      </c>
      <c r="D56" s="12">
        <v>7.32</v>
      </c>
      <c r="E56" s="12">
        <v>7.36</v>
      </c>
      <c r="F56" s="12">
        <v>6.97</v>
      </c>
      <c r="G56" s="12">
        <v>7.16</v>
      </c>
      <c r="H56" s="13">
        <v>995300</v>
      </c>
      <c r="I56" s="24">
        <v>7.14</v>
      </c>
      <c r="K56" s="18">
        <f t="shared" si="0"/>
        <v>-0.008333333333333415</v>
      </c>
      <c r="L56" s="22">
        <f t="shared" si="1"/>
        <v>995.3</v>
      </c>
      <c r="M56" s="32">
        <f t="shared" si="2"/>
        <v>7.16</v>
      </c>
      <c r="N56" s="30">
        <f t="shared" si="8"/>
        <v>7126.348</v>
      </c>
      <c r="O56" s="50">
        <f t="shared" si="3"/>
        <v>0.8333333333333415</v>
      </c>
      <c r="P56" s="75">
        <f>IF(G56&lt;&gt;"",MIN(COUNT($I$8:I56),$F$2),"")</f>
        <v>10</v>
      </c>
      <c r="Q56" s="39">
        <f ca="1">IF(G56&lt;&gt;"",SUM(N56:OFFSET(N56,-P56,0))/SUM(O56:OFFSET(O56,-P56,0)),"")</f>
        <v>3296.581239317067</v>
      </c>
      <c r="R56" s="63">
        <f t="shared" si="4"/>
      </c>
      <c r="S56" s="39">
        <f t="shared" si="5"/>
      </c>
      <c r="T56" s="77">
        <f t="shared" si="6"/>
      </c>
    </row>
    <row r="57" spans="1:18" ht="12.75">
      <c r="A57" s="7">
        <f t="shared" si="7"/>
        <v>50</v>
      </c>
      <c r="C57" s="17">
        <v>38321</v>
      </c>
      <c r="D57" s="12">
        <v>7.13</v>
      </c>
      <c r="E57" s="12">
        <v>7.29</v>
      </c>
      <c r="F57" s="12">
        <v>7.07</v>
      </c>
      <c r="G57" s="12">
        <v>7.21</v>
      </c>
      <c r="H57" s="13">
        <v>660100</v>
      </c>
      <c r="I57" s="24">
        <v>7.19</v>
      </c>
      <c r="K57" s="18">
        <f t="shared" si="0"/>
        <v>0.0070028011204483764</v>
      </c>
      <c r="L57" s="22">
        <f t="shared" si="1"/>
        <v>660.1</v>
      </c>
      <c r="M57" s="32">
        <f t="shared" si="2"/>
        <v>7.21</v>
      </c>
      <c r="N57" s="30">
        <f t="shared" si="8"/>
        <v>4759.321</v>
      </c>
      <c r="O57" s="50">
        <f t="shared" si="3"/>
        <v>0.7002801120448376</v>
      </c>
      <c r="P57" s="75">
        <f>IF(G57&lt;&gt;"",MIN(COUNT($I$8:I57),$F$2),"")</f>
        <v>10</v>
      </c>
      <c r="Q57" s="39">
        <f ca="1">IF(G57&lt;&gt;"",SUM(N57:OFFSET(N57,-P57,0))/SUM(O57:OFFSET(O57,-P57,0)),"")</f>
        <v>3745.1003862206926</v>
      </c>
      <c r="R57" s="39"/>
    </row>
    <row r="58" spans="1:18" ht="12.75">
      <c r="A58" s="7">
        <f t="shared" si="7"/>
        <v>51</v>
      </c>
      <c r="C58" s="17">
        <v>38322</v>
      </c>
      <c r="D58" s="12">
        <v>7.28</v>
      </c>
      <c r="E58" s="12">
        <v>7.51</v>
      </c>
      <c r="F58" s="12">
        <v>7.19</v>
      </c>
      <c r="G58" s="12">
        <v>7.37</v>
      </c>
      <c r="H58" s="13">
        <v>711900</v>
      </c>
      <c r="I58" s="24">
        <v>7.35</v>
      </c>
      <c r="K58" s="18">
        <f t="shared" si="0"/>
        <v>0.022253129346314182</v>
      </c>
      <c r="L58" s="22">
        <f t="shared" si="1"/>
        <v>711.9</v>
      </c>
      <c r="M58" s="32">
        <f t="shared" si="2"/>
        <v>7.37</v>
      </c>
      <c r="N58" s="30">
        <f t="shared" si="8"/>
        <v>5246.7029999999995</v>
      </c>
      <c r="O58" s="50">
        <f t="shared" si="3"/>
        <v>2.225312934631418</v>
      </c>
      <c r="P58" s="75">
        <f>IF(G58&lt;&gt;"",MIN(COUNT($I$8:I58),$F$2),"")</f>
        <v>10</v>
      </c>
      <c r="Q58" s="39">
        <f ca="1">IF(G58&lt;&gt;"",SUM(N58:OFFSET(N58,-P58,0))/SUM(O58:OFFSET(O58,-P58,0)),"")</f>
        <v>3454.4320560450356</v>
      </c>
      <c r="R58" s="39"/>
    </row>
    <row r="59" spans="1:18" ht="12.75">
      <c r="A59" s="7">
        <f t="shared" si="7"/>
        <v>52</v>
      </c>
      <c r="C59" s="17">
        <v>38323</v>
      </c>
      <c r="D59" s="12">
        <v>7.48</v>
      </c>
      <c r="E59" s="12">
        <v>8.51</v>
      </c>
      <c r="F59" s="12">
        <v>7.43</v>
      </c>
      <c r="G59" s="12">
        <v>8.41</v>
      </c>
      <c r="H59" s="13">
        <v>1915500</v>
      </c>
      <c r="I59" s="24">
        <v>8.39</v>
      </c>
      <c r="K59" s="18">
        <f t="shared" si="0"/>
        <v>0.14149659863945585</v>
      </c>
      <c r="L59" s="22">
        <f t="shared" si="1"/>
        <v>1915.5</v>
      </c>
      <c r="M59" s="32">
        <f t="shared" si="2"/>
        <v>8.41</v>
      </c>
      <c r="N59" s="30">
        <f t="shared" si="8"/>
        <v>16109.355</v>
      </c>
      <c r="O59" s="50">
        <f t="shared" si="3"/>
        <v>14.149659863945585</v>
      </c>
      <c r="P59" s="75">
        <f>IF(G59&lt;&gt;"",MIN(COUNT($I$8:I59),$F$2),"")</f>
        <v>10</v>
      </c>
      <c r="Q59" s="39">
        <f ca="1">IF(G59&lt;&gt;"",SUM(N59:OFFSET(N59,-P59,0))/SUM(O59:OFFSET(O59,-P59,0)),"")</f>
        <v>2325.0408198563728</v>
      </c>
      <c r="R59" s="39"/>
    </row>
    <row r="60" spans="1:18" ht="12.75">
      <c r="A60" s="7">
        <f t="shared" si="7"/>
        <v>53</v>
      </c>
      <c r="C60" s="17">
        <v>38324</v>
      </c>
      <c r="D60" s="12">
        <v>8.5</v>
      </c>
      <c r="E60" s="12">
        <v>8.5</v>
      </c>
      <c r="F60" s="12">
        <v>8.23</v>
      </c>
      <c r="G60" s="12">
        <v>8.32</v>
      </c>
      <c r="H60" s="13">
        <v>887200</v>
      </c>
      <c r="I60" s="24">
        <v>8.3</v>
      </c>
      <c r="K60" s="18">
        <f t="shared" si="0"/>
        <v>-0.010727056019070313</v>
      </c>
      <c r="L60" s="22">
        <f t="shared" si="1"/>
        <v>887.2</v>
      </c>
      <c r="M60" s="32">
        <f t="shared" si="2"/>
        <v>8.32</v>
      </c>
      <c r="N60" s="30">
        <f t="shared" si="8"/>
        <v>7381.504000000001</v>
      </c>
      <c r="O60" s="50">
        <f t="shared" si="3"/>
        <v>1.0727056019070313</v>
      </c>
      <c r="P60" s="75">
        <f>IF(G60&lt;&gt;"",MIN(COUNT($I$8:I60),$F$2),"")</f>
        <v>10</v>
      </c>
      <c r="Q60" s="39">
        <f ca="1">IF(G60&lt;&gt;"",SUM(N60:OFFSET(N60,-P60,0))/SUM(O60:OFFSET(O60,-P60,0)),"")</f>
        <v>2556.584080494594</v>
      </c>
      <c r="R60" s="39"/>
    </row>
    <row r="61" spans="1:18" ht="12.75">
      <c r="A61" s="7">
        <f t="shared" si="7"/>
        <v>54</v>
      </c>
      <c r="C61" s="17">
        <v>38327</v>
      </c>
      <c r="D61" s="12">
        <v>8.32</v>
      </c>
      <c r="E61" s="12">
        <v>8.37</v>
      </c>
      <c r="F61" s="12">
        <v>8.24</v>
      </c>
      <c r="G61" s="12">
        <v>8.25</v>
      </c>
      <c r="H61" s="13">
        <v>422400</v>
      </c>
      <c r="I61" s="24">
        <v>8.23</v>
      </c>
      <c r="K61" s="18">
        <f t="shared" si="0"/>
        <v>-0.008433734939759074</v>
      </c>
      <c r="L61" s="22">
        <f t="shared" si="1"/>
        <v>422.4</v>
      </c>
      <c r="M61" s="32">
        <f t="shared" si="2"/>
        <v>8.25</v>
      </c>
      <c r="N61" s="30">
        <f t="shared" si="8"/>
        <v>3484.7999999999997</v>
      </c>
      <c r="O61" s="50">
        <f t="shared" si="3"/>
        <v>0.8433734939759074</v>
      </c>
      <c r="P61" s="75">
        <f>IF(G61&lt;&gt;"",MIN(COUNT($I$8:I61),$F$2),"")</f>
        <v>10</v>
      </c>
      <c r="Q61" s="39">
        <f ca="1">IF(G61&lt;&gt;"",SUM(N61:OFFSET(N61,-P61,0))/SUM(O61:OFFSET(O61,-P61,0)),"")</f>
        <v>2557.5392187037028</v>
      </c>
      <c r="R61" s="39"/>
    </row>
    <row r="62" spans="1:18" ht="12.75">
      <c r="A62" s="7">
        <f t="shared" si="7"/>
        <v>55</v>
      </c>
      <c r="C62" s="17">
        <v>38328</v>
      </c>
      <c r="D62" s="12">
        <v>8.37</v>
      </c>
      <c r="E62" s="12">
        <v>8.37</v>
      </c>
      <c r="F62" s="12">
        <v>8.01</v>
      </c>
      <c r="G62" s="12">
        <v>8.12</v>
      </c>
      <c r="H62" s="13">
        <v>399000</v>
      </c>
      <c r="I62" s="24">
        <v>8.1</v>
      </c>
      <c r="K62" s="18">
        <f t="shared" si="0"/>
        <v>-0.015795868772782606</v>
      </c>
      <c r="L62" s="22">
        <f t="shared" si="1"/>
        <v>399</v>
      </c>
      <c r="M62" s="32">
        <f t="shared" si="2"/>
        <v>8.12</v>
      </c>
      <c r="N62" s="30">
        <f t="shared" si="8"/>
        <v>3239.8799999999997</v>
      </c>
      <c r="O62" s="50">
        <f t="shared" si="3"/>
        <v>1.5795868772782606</v>
      </c>
      <c r="P62" s="75">
        <f>IF(G62&lt;&gt;"",MIN(COUNT($I$8:I62),$F$2),"")</f>
        <v>10</v>
      </c>
      <c r="Q62" s="39">
        <f ca="1">IF(G62&lt;&gt;"",SUM(N62:OFFSET(N62,-P62,0))/SUM(O62:OFFSET(O62,-P62,0)),"")</f>
        <v>2473.486327627071</v>
      </c>
      <c r="R62" s="39"/>
    </row>
    <row r="63" spans="1:18" ht="12.75">
      <c r="A63" s="7">
        <f t="shared" si="7"/>
        <v>56</v>
      </c>
      <c r="C63" s="17">
        <v>38329</v>
      </c>
      <c r="D63" s="12">
        <v>8.09</v>
      </c>
      <c r="E63" s="12">
        <v>8.26</v>
      </c>
      <c r="F63" s="12">
        <v>7.87</v>
      </c>
      <c r="G63" s="12">
        <v>8.19</v>
      </c>
      <c r="H63" s="13">
        <v>1029500</v>
      </c>
      <c r="I63" s="24">
        <v>8.17</v>
      </c>
      <c r="K63" s="18">
        <f t="shared" si="0"/>
        <v>0.00864197530864197</v>
      </c>
      <c r="L63" s="22">
        <f t="shared" si="1"/>
        <v>1029.5</v>
      </c>
      <c r="M63" s="32">
        <f t="shared" si="2"/>
        <v>8.19</v>
      </c>
      <c r="N63" s="30">
        <f t="shared" si="8"/>
        <v>8431.605</v>
      </c>
      <c r="O63" s="50">
        <f t="shared" si="3"/>
        <v>0.8641975308641969</v>
      </c>
      <c r="P63" s="75">
        <f>IF(G63&lt;&gt;"",MIN(COUNT($I$8:I63),$F$2),"")</f>
        <v>10</v>
      </c>
      <c r="Q63" s="39">
        <f ca="1">IF(G63&lt;&gt;"",SUM(N63:OFFSET(N63,-P63,0))/SUM(O63:OFFSET(O63,-P63,0)),"")</f>
        <v>2445.0434836670224</v>
      </c>
      <c r="R63" s="39"/>
    </row>
    <row r="64" spans="1:18" ht="12.75">
      <c r="A64" s="7">
        <f t="shared" si="7"/>
        <v>57</v>
      </c>
      <c r="C64" s="17">
        <v>38330</v>
      </c>
      <c r="D64" s="12">
        <v>8.23</v>
      </c>
      <c r="E64" s="12">
        <v>8.49</v>
      </c>
      <c r="F64" s="12">
        <v>8.15</v>
      </c>
      <c r="G64" s="12">
        <v>8.37</v>
      </c>
      <c r="H64" s="13">
        <v>424800</v>
      </c>
      <c r="I64" s="24">
        <v>8.35</v>
      </c>
      <c r="K64" s="18">
        <f t="shared" si="0"/>
        <v>0.022031823745410017</v>
      </c>
      <c r="L64" s="22">
        <f t="shared" si="1"/>
        <v>424.8</v>
      </c>
      <c r="M64" s="32">
        <f t="shared" si="2"/>
        <v>8.37</v>
      </c>
      <c r="N64" s="30">
        <f t="shared" si="8"/>
        <v>3555.5759999999996</v>
      </c>
      <c r="O64" s="50">
        <f t="shared" si="3"/>
        <v>2.2031823745410017</v>
      </c>
      <c r="P64" s="75">
        <f>IF(G64&lt;&gt;"",MIN(COUNT($I$8:I64),$F$2),"")</f>
        <v>10</v>
      </c>
      <c r="Q64" s="39">
        <f ca="1">IF(G64&lt;&gt;"",SUM(N64:OFFSET(N64,-P64,0))/SUM(O64:OFFSET(O64,-P64,0)),"")</f>
        <v>2452.0654494005303</v>
      </c>
      <c r="R64" s="39"/>
    </row>
    <row r="65" spans="1:18" ht="12.75">
      <c r="A65" s="7">
        <f t="shared" si="7"/>
        <v>58</v>
      </c>
      <c r="C65" s="17">
        <v>38331</v>
      </c>
      <c r="D65" s="12">
        <v>8.31</v>
      </c>
      <c r="E65" s="12">
        <v>8.45</v>
      </c>
      <c r="F65" s="12">
        <v>8.25</v>
      </c>
      <c r="G65" s="12">
        <v>8.37</v>
      </c>
      <c r="H65" s="13">
        <v>347800</v>
      </c>
      <c r="I65" s="24">
        <v>8.35</v>
      </c>
      <c r="K65" s="18">
        <f t="shared" si="0"/>
        <v>0</v>
      </c>
      <c r="L65" s="22">
        <f t="shared" si="1"/>
        <v>347.8</v>
      </c>
      <c r="M65" s="32">
        <f t="shared" si="2"/>
        <v>8.37</v>
      </c>
      <c r="N65" s="30">
        <f t="shared" si="8"/>
        <v>2911.086</v>
      </c>
      <c r="O65" s="50">
        <f t="shared" si="3"/>
        <v>0</v>
      </c>
      <c r="P65" s="75">
        <f>IF(G65&lt;&gt;"",MIN(COUNT($I$8:I65),$F$2),"")</f>
        <v>10</v>
      </c>
      <c r="Q65" s="39">
        <f ca="1">IF(G65&lt;&gt;"",SUM(N65:OFFSET(N65,-P65,0))/SUM(O65:OFFSET(O65,-P65,0)),"")</f>
        <v>2518.6529994282364</v>
      </c>
      <c r="R65" s="39"/>
    </row>
    <row r="66" spans="1:18" ht="12.75">
      <c r="A66" s="7">
        <f t="shared" si="7"/>
        <v>59</v>
      </c>
      <c r="C66" s="17">
        <v>38334</v>
      </c>
      <c r="D66" s="12">
        <v>8.4</v>
      </c>
      <c r="E66" s="12">
        <v>8.48</v>
      </c>
      <c r="F66" s="12">
        <v>8.26</v>
      </c>
      <c r="G66" s="12">
        <v>8.42</v>
      </c>
      <c r="H66" s="13">
        <v>455900</v>
      </c>
      <c r="I66" s="24">
        <v>8.4</v>
      </c>
      <c r="K66" s="18">
        <f t="shared" si="0"/>
        <v>0.005988023952095967</v>
      </c>
      <c r="L66" s="22">
        <f t="shared" si="1"/>
        <v>455.9</v>
      </c>
      <c r="M66" s="32">
        <f t="shared" si="2"/>
        <v>8.42</v>
      </c>
      <c r="N66" s="30">
        <f t="shared" si="8"/>
        <v>3838.678</v>
      </c>
      <c r="O66" s="50">
        <f t="shared" si="3"/>
        <v>0.5988023952095967</v>
      </c>
      <c r="P66" s="75">
        <f>IF(G66&lt;&gt;"",MIN(COUNT($I$8:I66),$F$2),"")</f>
        <v>10</v>
      </c>
      <c r="Q66" s="39">
        <f ca="1">IF(G66&lt;&gt;"",SUM(N66:OFFSET(N66,-P66,0))/SUM(O66:OFFSET(O66,-P66,0)),"")</f>
        <v>2635.9677154084106</v>
      </c>
      <c r="R66" s="39"/>
    </row>
    <row r="67" spans="1:18" ht="12.75">
      <c r="A67" s="7">
        <f t="shared" si="7"/>
        <v>60</v>
      </c>
      <c r="C67" s="17">
        <v>38335</v>
      </c>
      <c r="D67" s="12">
        <v>8.41</v>
      </c>
      <c r="E67" s="12">
        <v>8.75</v>
      </c>
      <c r="F67" s="12">
        <v>8.41</v>
      </c>
      <c r="G67" s="12">
        <v>8.7</v>
      </c>
      <c r="H67" s="13">
        <v>566700</v>
      </c>
      <c r="I67" s="24">
        <v>8.68</v>
      </c>
      <c r="K67" s="18">
        <f t="shared" si="0"/>
        <v>0.033333333333333215</v>
      </c>
      <c r="L67" s="22">
        <f t="shared" si="1"/>
        <v>566.7</v>
      </c>
      <c r="M67" s="32">
        <f t="shared" si="2"/>
        <v>8.7</v>
      </c>
      <c r="N67" s="30">
        <f t="shared" si="8"/>
        <v>4930.29</v>
      </c>
      <c r="O67" s="50">
        <f t="shared" si="3"/>
        <v>3.3333333333333215</v>
      </c>
      <c r="P67" s="75">
        <f>IF(G67&lt;&gt;"",MIN(COUNT($I$8:I67),$F$2),"")</f>
        <v>10</v>
      </c>
      <c r="Q67" s="39">
        <f ca="1">IF(G67&lt;&gt;"",SUM(N67:OFFSET(N67,-P67,0))/SUM(O67:OFFSET(O67,-P67,0)),"")</f>
        <v>2317.293837313725</v>
      </c>
      <c r="R67" s="39"/>
    </row>
    <row r="68" spans="1:18" ht="12.75">
      <c r="A68" s="7">
        <f t="shared" si="7"/>
        <v>61</v>
      </c>
      <c r="C68" s="17">
        <v>38336</v>
      </c>
      <c r="D68" s="12">
        <v>8.76</v>
      </c>
      <c r="E68" s="12">
        <v>8.86</v>
      </c>
      <c r="F68" s="12">
        <v>8.59</v>
      </c>
      <c r="G68" s="12">
        <v>8.68</v>
      </c>
      <c r="H68" s="13">
        <v>762800</v>
      </c>
      <c r="I68" s="24">
        <v>8.66</v>
      </c>
      <c r="K68" s="18">
        <f t="shared" si="0"/>
        <v>-0.0023041474654377225</v>
      </c>
      <c r="L68" s="22">
        <f t="shared" si="1"/>
        <v>762.8</v>
      </c>
      <c r="M68" s="32">
        <f t="shared" si="2"/>
        <v>8.68</v>
      </c>
      <c r="N68" s="30">
        <f t="shared" si="8"/>
        <v>6621.103999999999</v>
      </c>
      <c r="O68" s="50">
        <f t="shared" si="3"/>
        <v>0.23041474654377225</v>
      </c>
      <c r="P68" s="75">
        <f>IF(G68&lt;&gt;"",MIN(COUNT($I$8:I68),$F$2),"")</f>
        <v>10</v>
      </c>
      <c r="Q68" s="39">
        <f ca="1">IF(G68&lt;&gt;"",SUM(N68:OFFSET(N68,-P68,0))/SUM(O68:OFFSET(O68,-P68,0)),"")</f>
        <v>2426.169746866347</v>
      </c>
      <c r="R68" s="39"/>
    </row>
    <row r="69" spans="1:18" ht="12.75">
      <c r="A69" s="7">
        <f t="shared" si="7"/>
        <v>62</v>
      </c>
      <c r="C69" s="17">
        <v>38337</v>
      </c>
      <c r="D69" s="12">
        <v>8.68</v>
      </c>
      <c r="E69" s="12">
        <v>9</v>
      </c>
      <c r="F69" s="12">
        <v>8.67</v>
      </c>
      <c r="G69" s="12">
        <v>8.82</v>
      </c>
      <c r="H69" s="13">
        <v>1194500</v>
      </c>
      <c r="I69" s="24">
        <v>8.8</v>
      </c>
      <c r="K69" s="18">
        <f t="shared" si="0"/>
        <v>0.01616628175519641</v>
      </c>
      <c r="L69" s="22">
        <f t="shared" si="1"/>
        <v>1194.5</v>
      </c>
      <c r="M69" s="32">
        <f t="shared" si="2"/>
        <v>8.82</v>
      </c>
      <c r="N69" s="30">
        <f t="shared" si="8"/>
        <v>10535.49</v>
      </c>
      <c r="O69" s="50">
        <f t="shared" si="3"/>
        <v>1.616628175519641</v>
      </c>
      <c r="P69" s="75">
        <f>IF(G69&lt;&gt;"",MIN(COUNT($I$8:I69),$F$2),"")</f>
        <v>10</v>
      </c>
      <c r="Q69" s="39">
        <f ca="1">IF(G69&lt;&gt;"",SUM(N69:OFFSET(N69,-P69,0))/SUM(O69:OFFSET(O69,-P69,0)),"")</f>
        <v>2681.552091419122</v>
      </c>
      <c r="R69" s="39"/>
    </row>
    <row r="70" spans="1:18" ht="12.75">
      <c r="A70" s="7">
        <f t="shared" si="7"/>
        <v>63</v>
      </c>
      <c r="C70" s="17">
        <v>38338</v>
      </c>
      <c r="D70" s="12">
        <v>8.9</v>
      </c>
      <c r="E70" s="12">
        <v>8.95</v>
      </c>
      <c r="F70" s="12">
        <v>8.72</v>
      </c>
      <c r="G70" s="12">
        <v>8.9</v>
      </c>
      <c r="H70" s="13">
        <v>1053100</v>
      </c>
      <c r="I70" s="24">
        <v>8.88</v>
      </c>
      <c r="K70" s="18">
        <f t="shared" si="0"/>
        <v>0.009090909090909038</v>
      </c>
      <c r="L70" s="22">
        <f t="shared" si="1"/>
        <v>1053.1</v>
      </c>
      <c r="M70" s="32">
        <f t="shared" si="2"/>
        <v>8.9</v>
      </c>
      <c r="N70" s="30">
        <f t="shared" si="8"/>
        <v>9372.59</v>
      </c>
      <c r="O70" s="50">
        <f t="shared" si="3"/>
        <v>0.9090909090909038</v>
      </c>
      <c r="P70" s="75">
        <f>IF(G70&lt;&gt;"",MIN(COUNT($I$8:I70),$F$2),"")</f>
        <v>10</v>
      </c>
      <c r="Q70" s="39">
        <f ca="1">IF(G70&lt;&gt;"",SUM(N70:OFFSET(N70,-P70,0))/SUM(O70:OFFSET(O70,-P70,0)),"")</f>
        <v>4852.544888813379</v>
      </c>
      <c r="R70" s="39"/>
    </row>
    <row r="71" spans="1:18" ht="12.75">
      <c r="A71" s="7">
        <f t="shared" si="7"/>
        <v>64</v>
      </c>
      <c r="C71" s="17">
        <v>38341</v>
      </c>
      <c r="D71" s="12">
        <v>8.79</v>
      </c>
      <c r="E71" s="12">
        <v>9</v>
      </c>
      <c r="F71" s="12">
        <v>8.78</v>
      </c>
      <c r="G71" s="12">
        <v>8.88</v>
      </c>
      <c r="H71" s="13">
        <v>685100</v>
      </c>
      <c r="I71" s="24">
        <v>8.86</v>
      </c>
      <c r="K71" s="18">
        <f t="shared" si="0"/>
        <v>-0.0022522522522524513</v>
      </c>
      <c r="L71" s="22">
        <f t="shared" si="1"/>
        <v>685.1</v>
      </c>
      <c r="M71" s="32">
        <f t="shared" si="2"/>
        <v>8.88</v>
      </c>
      <c r="N71" s="30">
        <f t="shared" si="8"/>
        <v>6083.688000000001</v>
      </c>
      <c r="O71" s="50">
        <f t="shared" si="3"/>
        <v>0.22522522522524513</v>
      </c>
      <c r="P71" s="75">
        <f>IF(G71&lt;&gt;"",MIN(COUNT($I$8:I71),$F$2),"")</f>
        <v>10</v>
      </c>
      <c r="Q71" s="39">
        <f ca="1">IF(G71&lt;&gt;"",SUM(N71:OFFSET(N71,-P71,0))/SUM(O71:OFFSET(O71,-P71,0)),"")</f>
        <v>5079.460238482491</v>
      </c>
      <c r="R71" s="39"/>
    </row>
    <row r="72" spans="1:18" ht="12.75">
      <c r="A72" s="7">
        <f t="shared" si="7"/>
        <v>65</v>
      </c>
      <c r="C72" s="17">
        <v>38342</v>
      </c>
      <c r="D72" s="12">
        <v>8.82</v>
      </c>
      <c r="E72" s="12">
        <v>8.96</v>
      </c>
      <c r="F72" s="12">
        <v>8.78</v>
      </c>
      <c r="G72" s="12">
        <v>8.91</v>
      </c>
      <c r="H72" s="13">
        <v>544400</v>
      </c>
      <c r="I72" s="24">
        <v>8.89</v>
      </c>
      <c r="K72" s="18">
        <f t="shared" si="0"/>
        <v>0.003386004514672747</v>
      </c>
      <c r="L72" s="22">
        <f t="shared" si="1"/>
        <v>544.4</v>
      </c>
      <c r="M72" s="32">
        <f t="shared" si="2"/>
        <v>8.91</v>
      </c>
      <c r="N72" s="30">
        <f t="shared" si="8"/>
        <v>4850.604</v>
      </c>
      <c r="O72" s="50">
        <f t="shared" si="3"/>
        <v>0.3386004514672747</v>
      </c>
      <c r="P72" s="75">
        <f>IF(G72&lt;&gt;"",MIN(COUNT($I$8:I72),$F$2),"")</f>
        <v>10</v>
      </c>
      <c r="Q72" s="39">
        <f ca="1">IF(G72&lt;&gt;"",SUM(N72:OFFSET(N72,-P72,0))/SUM(O72:OFFSET(O72,-P72,0)),"")</f>
        <v>5409.719765878963</v>
      </c>
      <c r="R72" s="39"/>
    </row>
    <row r="73" spans="1:18" ht="12.75">
      <c r="A73" s="7">
        <f t="shared" si="7"/>
        <v>66</v>
      </c>
      <c r="C73" s="17">
        <v>38343</v>
      </c>
      <c r="D73" s="12">
        <v>8.8</v>
      </c>
      <c r="E73" s="12">
        <v>9.01</v>
      </c>
      <c r="F73" s="12">
        <v>8.79</v>
      </c>
      <c r="G73" s="12">
        <v>9.01</v>
      </c>
      <c r="H73" s="13">
        <v>205300</v>
      </c>
      <c r="I73" s="24">
        <v>8.99</v>
      </c>
      <c r="K73" s="18">
        <f aca="true" t="shared" si="9" ref="K73:K136">IF(G73&lt;&gt;"",I73/I72-1,"")</f>
        <v>0.011248593925759165</v>
      </c>
      <c r="L73" s="22">
        <f aca="true" t="shared" si="10" ref="L73:L136">IF(G73&lt;&gt;"",H73/1000,"")</f>
        <v>205.3</v>
      </c>
      <c r="M73" s="32">
        <f aca="true" t="shared" si="11" ref="M73:M136">IF(G73&lt;&gt;"",G73,"")</f>
        <v>9.01</v>
      </c>
      <c r="N73" s="30">
        <f t="shared" si="8"/>
        <v>1849.7530000000002</v>
      </c>
      <c r="O73" s="50">
        <f aca="true" t="shared" si="12" ref="O73:O136">IF(G73&lt;&gt;"",100*ABS(K73),"")</f>
        <v>1.1248593925759165</v>
      </c>
      <c r="P73" s="75">
        <f>IF(G73&lt;&gt;"",MIN(COUNT($I$8:I73),$F$2),"")</f>
        <v>10</v>
      </c>
      <c r="Q73" s="39">
        <f ca="1">IF(G73&lt;&gt;"",SUM(N73:OFFSET(N73,-P73,0))/SUM(O73:OFFSET(O73,-P73,0)),"")</f>
        <v>5503.2001914004</v>
      </c>
      <c r="R73" s="39"/>
    </row>
    <row r="74" spans="1:18" ht="12.75">
      <c r="A74" s="7">
        <f aca="true" t="shared" si="13" ref="A74:A137">1+A73</f>
        <v>67</v>
      </c>
      <c r="C74" s="17">
        <v>38344</v>
      </c>
      <c r="D74" s="12">
        <v>9.03</v>
      </c>
      <c r="E74" s="12">
        <v>9.14</v>
      </c>
      <c r="F74" s="12">
        <v>8.91</v>
      </c>
      <c r="G74" s="12">
        <v>9.1</v>
      </c>
      <c r="H74" s="13">
        <v>275700</v>
      </c>
      <c r="I74" s="24">
        <v>9.08</v>
      </c>
      <c r="K74" s="18">
        <f t="shared" si="9"/>
        <v>0.010011123470522687</v>
      </c>
      <c r="L74" s="22">
        <f t="shared" si="10"/>
        <v>275.7</v>
      </c>
      <c r="M74" s="32">
        <f t="shared" si="11"/>
        <v>9.1</v>
      </c>
      <c r="N74" s="30">
        <f aca="true" t="shared" si="14" ref="N74:N137">IF(G74&lt;&gt;"",L74*M74,"")</f>
        <v>2508.87</v>
      </c>
      <c r="O74" s="50">
        <f t="shared" si="12"/>
        <v>1.0011123470522687</v>
      </c>
      <c r="P74" s="75">
        <f>IF(G74&lt;&gt;"",MIN(COUNT($I$8:I74),$F$2),"")</f>
        <v>10</v>
      </c>
      <c r="Q74" s="39">
        <f ca="1">IF(G74&lt;&gt;"",SUM(N74:OFFSET(N74,-P74,0))/SUM(O74:OFFSET(O74,-P74,0)),"")</f>
        <v>4926.733487285311</v>
      </c>
      <c r="R74" s="39"/>
    </row>
    <row r="75" spans="1:18" ht="12.75">
      <c r="A75" s="7">
        <f t="shared" si="13"/>
        <v>68</v>
      </c>
      <c r="C75" s="17">
        <v>38348</v>
      </c>
      <c r="D75" s="12">
        <v>9</v>
      </c>
      <c r="E75" s="12">
        <v>9.27</v>
      </c>
      <c r="F75" s="12">
        <v>8.99</v>
      </c>
      <c r="G75" s="12">
        <v>9.12</v>
      </c>
      <c r="H75" s="13">
        <v>187900</v>
      </c>
      <c r="I75" s="24">
        <v>9.1</v>
      </c>
      <c r="K75" s="18">
        <f t="shared" si="9"/>
        <v>0.0022026431718060735</v>
      </c>
      <c r="L75" s="22">
        <f t="shared" si="10"/>
        <v>187.9</v>
      </c>
      <c r="M75" s="32">
        <f t="shared" si="11"/>
        <v>9.12</v>
      </c>
      <c r="N75" s="30">
        <f t="shared" si="14"/>
        <v>1713.648</v>
      </c>
      <c r="O75" s="50">
        <f t="shared" si="12"/>
        <v>0.22026431718060735</v>
      </c>
      <c r="P75" s="75">
        <f>IF(G75&lt;&gt;"",MIN(COUNT($I$8:I75),$F$2),"")</f>
        <v>10</v>
      </c>
      <c r="Q75" s="39">
        <f ca="1">IF(G75&lt;&gt;"",SUM(N75:OFFSET(N75,-P75,0))/SUM(O75:OFFSET(O75,-P75,0)),"")</f>
        <v>5752.64588326164</v>
      </c>
      <c r="R75" s="39"/>
    </row>
    <row r="76" spans="1:18" ht="12.75">
      <c r="A76" s="7">
        <f t="shared" si="13"/>
        <v>69</v>
      </c>
      <c r="C76" s="17">
        <v>38349</v>
      </c>
      <c r="D76" s="12">
        <v>9.18</v>
      </c>
      <c r="E76" s="12">
        <v>9.28</v>
      </c>
      <c r="F76" s="12">
        <v>8.99</v>
      </c>
      <c r="G76" s="12">
        <v>9.21</v>
      </c>
      <c r="H76" s="13">
        <v>312900</v>
      </c>
      <c r="I76" s="24">
        <v>9.18</v>
      </c>
      <c r="K76" s="18">
        <f t="shared" si="9"/>
        <v>0.00879120879120876</v>
      </c>
      <c r="L76" s="22">
        <f t="shared" si="10"/>
        <v>312.9</v>
      </c>
      <c r="M76" s="32">
        <f t="shared" si="11"/>
        <v>9.21</v>
      </c>
      <c r="N76" s="30">
        <f t="shared" si="14"/>
        <v>2881.809</v>
      </c>
      <c r="O76" s="50">
        <f t="shared" si="12"/>
        <v>0.879120879120876</v>
      </c>
      <c r="P76" s="75">
        <f>IF(G76&lt;&gt;"",MIN(COUNT($I$8:I76),$F$2),"")</f>
        <v>10</v>
      </c>
      <c r="Q76" s="39">
        <f ca="1">IF(G76&lt;&gt;"",SUM(N76:OFFSET(N76,-P76,0))/SUM(O76:OFFSET(O76,-P76,0)),"")</f>
        <v>5267.170213937918</v>
      </c>
      <c r="R76" s="39"/>
    </row>
    <row r="77" spans="1:18" ht="12.75">
      <c r="A77" s="7">
        <f t="shared" si="13"/>
        <v>70</v>
      </c>
      <c r="C77" s="17">
        <v>38350</v>
      </c>
      <c r="D77" s="12">
        <v>9.28</v>
      </c>
      <c r="E77" s="12">
        <v>9.28</v>
      </c>
      <c r="F77" s="12">
        <v>9.02</v>
      </c>
      <c r="G77" s="12">
        <v>9.04</v>
      </c>
      <c r="H77" s="13">
        <v>253000</v>
      </c>
      <c r="I77" s="24">
        <v>9.04</v>
      </c>
      <c r="K77" s="18">
        <f t="shared" si="9"/>
        <v>-0.015250544662309462</v>
      </c>
      <c r="L77" s="22">
        <f t="shared" si="10"/>
        <v>253</v>
      </c>
      <c r="M77" s="32">
        <f t="shared" si="11"/>
        <v>9.04</v>
      </c>
      <c r="N77" s="30">
        <f t="shared" si="14"/>
        <v>2287.12</v>
      </c>
      <c r="O77" s="50">
        <f t="shared" si="12"/>
        <v>1.5250544662309462</v>
      </c>
      <c r="P77" s="75">
        <f>IF(G77&lt;&gt;"",MIN(COUNT($I$8:I77),$F$2),"")</f>
        <v>10</v>
      </c>
      <c r="Q77" s="39">
        <f ca="1">IF(G77&lt;&gt;"",SUM(N77:OFFSET(N77,-P77,0))/SUM(O77:OFFSET(O77,-P77,0)),"")</f>
        <v>4703.293320792698</v>
      </c>
      <c r="R77" s="39"/>
    </row>
    <row r="78" spans="1:18" ht="12.75">
      <c r="A78" s="7">
        <f t="shared" si="13"/>
        <v>71</v>
      </c>
      <c r="C78" s="17"/>
      <c r="D78" s="12"/>
      <c r="E78" s="12"/>
      <c r="F78" s="12"/>
      <c r="G78" s="12"/>
      <c r="H78" s="13"/>
      <c r="I78" s="24"/>
      <c r="K78" s="18">
        <f t="shared" si="9"/>
      </c>
      <c r="L78" s="22">
        <f t="shared" si="10"/>
      </c>
      <c r="M78" s="32">
        <f t="shared" si="11"/>
      </c>
      <c r="N78" s="30">
        <f t="shared" si="14"/>
      </c>
      <c r="O78" s="50">
        <f t="shared" si="12"/>
      </c>
      <c r="P78" s="75">
        <f>IF(G78&lt;&gt;"",MIN(COUNT($I$8:I78),$F$2),"")</f>
      </c>
      <c r="Q78" s="39">
        <f ca="1">IF(G78&lt;&gt;"",SUM(N78:OFFSET(N78,-P78,0))/SUM(O78:OFFSET(O78,-P78,0)),"")</f>
      </c>
      <c r="R78" s="39"/>
    </row>
    <row r="79" spans="1:18" ht="12.75">
      <c r="A79" s="7">
        <f t="shared" si="13"/>
        <v>72</v>
      </c>
      <c r="C79" s="17"/>
      <c r="D79" s="12"/>
      <c r="E79" s="12"/>
      <c r="F79" s="12"/>
      <c r="G79" s="12"/>
      <c r="H79" s="13"/>
      <c r="I79" s="24"/>
      <c r="K79" s="18">
        <f t="shared" si="9"/>
      </c>
      <c r="L79" s="22">
        <f t="shared" si="10"/>
      </c>
      <c r="M79" s="32">
        <f t="shared" si="11"/>
      </c>
      <c r="N79" s="30">
        <f t="shared" si="14"/>
      </c>
      <c r="O79" s="50">
        <f t="shared" si="12"/>
      </c>
      <c r="P79" s="75">
        <f>IF(G79&lt;&gt;"",MIN(COUNT($I$8:I79),$F$2),"")</f>
      </c>
      <c r="Q79" s="39">
        <f ca="1">IF(G79&lt;&gt;"",SUM(N79:OFFSET(N79,-P79,0))/SUM(O79:OFFSET(O79,-P79,0)),"")</f>
      </c>
      <c r="R79" s="39"/>
    </row>
    <row r="80" spans="1:18" ht="12.75">
      <c r="A80" s="7">
        <f t="shared" si="13"/>
        <v>73</v>
      </c>
      <c r="C80" s="17"/>
      <c r="D80" s="12"/>
      <c r="E80" s="12"/>
      <c r="F80" s="12"/>
      <c r="G80" s="12"/>
      <c r="H80" s="13"/>
      <c r="I80" s="24"/>
      <c r="K80" s="18">
        <f t="shared" si="9"/>
      </c>
      <c r="L80" s="22">
        <f t="shared" si="10"/>
      </c>
      <c r="M80" s="32">
        <f t="shared" si="11"/>
      </c>
      <c r="N80" s="30">
        <f t="shared" si="14"/>
      </c>
      <c r="O80" s="50">
        <f t="shared" si="12"/>
      </c>
      <c r="P80" s="75">
        <f>IF(G80&lt;&gt;"",MIN(COUNT($I$8:I80),$F$2),"")</f>
      </c>
      <c r="Q80" s="39">
        <f ca="1">IF(G80&lt;&gt;"",SUM(N80:OFFSET(N80,-P80,0))/SUM(O80:OFFSET(O80,-P80,0)),"")</f>
      </c>
      <c r="R80" s="39"/>
    </row>
    <row r="81" spans="1:18" ht="12.75">
      <c r="A81" s="7">
        <f t="shared" si="13"/>
        <v>74</v>
      </c>
      <c r="C81" s="17"/>
      <c r="D81" s="12"/>
      <c r="E81" s="12"/>
      <c r="F81" s="12"/>
      <c r="G81" s="12"/>
      <c r="H81" s="13"/>
      <c r="I81" s="24"/>
      <c r="K81" s="18">
        <f t="shared" si="9"/>
      </c>
      <c r="L81" s="22">
        <f t="shared" si="10"/>
      </c>
      <c r="M81" s="32">
        <f t="shared" si="11"/>
      </c>
      <c r="N81" s="30">
        <f t="shared" si="14"/>
      </c>
      <c r="O81" s="50">
        <f t="shared" si="12"/>
      </c>
      <c r="P81" s="75">
        <f>IF(G81&lt;&gt;"",MIN(COUNT($I$8:I81),$F$2),"")</f>
      </c>
      <c r="Q81" s="39">
        <f ca="1">IF(G81&lt;&gt;"",SUM(N81:OFFSET(N81,-P81,0))/SUM(O81:OFFSET(O81,-P81,0)),"")</f>
      </c>
      <c r="R81" s="39"/>
    </row>
    <row r="82" spans="1:18" ht="12.75">
      <c r="A82" s="7">
        <f t="shared" si="13"/>
        <v>75</v>
      </c>
      <c r="C82" s="17"/>
      <c r="D82" s="12"/>
      <c r="E82" s="12"/>
      <c r="F82" s="12"/>
      <c r="G82" s="12"/>
      <c r="H82" s="13"/>
      <c r="I82" s="24"/>
      <c r="K82" s="18">
        <f t="shared" si="9"/>
      </c>
      <c r="L82" s="22">
        <f t="shared" si="10"/>
      </c>
      <c r="M82" s="32">
        <f t="shared" si="11"/>
      </c>
      <c r="N82" s="30">
        <f t="shared" si="14"/>
      </c>
      <c r="O82" s="50">
        <f t="shared" si="12"/>
      </c>
      <c r="P82" s="75">
        <f>IF(G82&lt;&gt;"",MIN(COUNT($I$8:I82),$F$2),"")</f>
      </c>
      <c r="Q82" s="39">
        <f ca="1">IF(G82&lt;&gt;"",SUM(N82:OFFSET(N82,-P82,0))/SUM(O82:OFFSET(O82,-P82,0)),"")</f>
      </c>
      <c r="R82" s="39"/>
    </row>
    <row r="83" spans="1:18" ht="12.75">
      <c r="A83" s="7">
        <f t="shared" si="13"/>
        <v>76</v>
      </c>
      <c r="C83" s="17"/>
      <c r="D83" s="12"/>
      <c r="E83" s="12"/>
      <c r="F83" s="12"/>
      <c r="G83" s="12"/>
      <c r="H83" s="13"/>
      <c r="I83" s="24"/>
      <c r="K83" s="18">
        <f t="shared" si="9"/>
      </c>
      <c r="L83" s="22">
        <f t="shared" si="10"/>
      </c>
      <c r="M83" s="32">
        <f t="shared" si="11"/>
      </c>
      <c r="N83" s="30">
        <f t="shared" si="14"/>
      </c>
      <c r="O83" s="50">
        <f t="shared" si="12"/>
      </c>
      <c r="P83" s="75">
        <f>IF(G83&lt;&gt;"",MIN(COUNT($I$8:I83),$F$2),"")</f>
      </c>
      <c r="Q83" s="39">
        <f ca="1">IF(G83&lt;&gt;"",SUM(N83:OFFSET(N83,-P83,0))/SUM(O83:OFFSET(O83,-P83,0)),"")</f>
      </c>
      <c r="R83" s="39"/>
    </row>
    <row r="84" spans="1:18" ht="12.75">
      <c r="A84" s="7">
        <f t="shared" si="13"/>
        <v>77</v>
      </c>
      <c r="C84" s="17"/>
      <c r="D84" s="12"/>
      <c r="E84" s="12"/>
      <c r="F84" s="12"/>
      <c r="G84" s="12"/>
      <c r="H84" s="13"/>
      <c r="I84" s="24"/>
      <c r="K84" s="18">
        <f t="shared" si="9"/>
      </c>
      <c r="L84" s="22">
        <f t="shared" si="10"/>
      </c>
      <c r="M84" s="32">
        <f t="shared" si="11"/>
      </c>
      <c r="N84" s="30">
        <f t="shared" si="14"/>
      </c>
      <c r="O84" s="50">
        <f t="shared" si="12"/>
      </c>
      <c r="P84" s="75">
        <f>IF(G84&lt;&gt;"",MIN(COUNT($I$8:I84),$F$2),"")</f>
      </c>
      <c r="Q84" s="39">
        <f ca="1">IF(G84&lt;&gt;"",SUM(N84:OFFSET(N84,-P84,0))/SUM(O84:OFFSET(O84,-P84,0)),"")</f>
      </c>
      <c r="R84" s="39"/>
    </row>
    <row r="85" spans="1:18" ht="12.75">
      <c r="A85" s="7">
        <f t="shared" si="13"/>
        <v>78</v>
      </c>
      <c r="C85" s="17"/>
      <c r="D85" s="12"/>
      <c r="E85" s="12"/>
      <c r="F85" s="12"/>
      <c r="G85" s="12"/>
      <c r="H85" s="13"/>
      <c r="I85" s="24"/>
      <c r="K85" s="18">
        <f t="shared" si="9"/>
      </c>
      <c r="L85" s="22">
        <f t="shared" si="10"/>
      </c>
      <c r="M85" s="32">
        <f t="shared" si="11"/>
      </c>
      <c r="N85" s="30">
        <f t="shared" si="14"/>
      </c>
      <c r="O85" s="50">
        <f t="shared" si="12"/>
      </c>
      <c r="P85" s="75">
        <f>IF(G85&lt;&gt;"",MIN(COUNT($I$8:I85),$F$2),"")</f>
      </c>
      <c r="Q85" s="39">
        <f ca="1">IF(G85&lt;&gt;"",SUM(N85:OFFSET(N85,-P85,0))/SUM(O85:OFFSET(O85,-P85,0)),"")</f>
      </c>
      <c r="R85" s="39"/>
    </row>
    <row r="86" spans="1:18" ht="12.75">
      <c r="A86" s="7">
        <f t="shared" si="13"/>
        <v>79</v>
      </c>
      <c r="C86" s="17"/>
      <c r="D86" s="12"/>
      <c r="E86" s="12"/>
      <c r="F86" s="12"/>
      <c r="G86" s="12"/>
      <c r="H86" s="13"/>
      <c r="I86" s="24"/>
      <c r="K86" s="18">
        <f t="shared" si="9"/>
      </c>
      <c r="L86" s="22">
        <f t="shared" si="10"/>
      </c>
      <c r="M86" s="32">
        <f t="shared" si="11"/>
      </c>
      <c r="N86" s="30">
        <f t="shared" si="14"/>
      </c>
      <c r="O86" s="50">
        <f t="shared" si="12"/>
      </c>
      <c r="P86" s="75">
        <f>IF(G86&lt;&gt;"",MIN(COUNT($I$8:I86),$F$2),"")</f>
      </c>
      <c r="Q86" s="39">
        <f ca="1">IF(G86&lt;&gt;"",SUM(N86:OFFSET(N86,-P86,0))/SUM(O86:OFFSET(O86,-P86,0)),"")</f>
      </c>
      <c r="R86" s="39"/>
    </row>
    <row r="87" spans="1:18" ht="12.75">
      <c r="A87" s="7">
        <f t="shared" si="13"/>
        <v>80</v>
      </c>
      <c r="C87" s="17"/>
      <c r="D87" s="12"/>
      <c r="E87" s="12"/>
      <c r="F87" s="12"/>
      <c r="G87" s="12"/>
      <c r="H87" s="13"/>
      <c r="I87" s="24"/>
      <c r="K87" s="18">
        <f t="shared" si="9"/>
      </c>
      <c r="L87" s="22">
        <f t="shared" si="10"/>
      </c>
      <c r="M87" s="32">
        <f t="shared" si="11"/>
      </c>
      <c r="N87" s="30">
        <f t="shared" si="14"/>
      </c>
      <c r="O87" s="50">
        <f t="shared" si="12"/>
      </c>
      <c r="P87" s="75">
        <f>IF(G87&lt;&gt;"",MIN(COUNT($I$8:I87),$F$2),"")</f>
      </c>
      <c r="Q87" s="39">
        <f ca="1">IF(G87&lt;&gt;"",SUM(N87:OFFSET(N87,-P87,0))/SUM(O87:OFFSET(O87,-P87,0)),"")</f>
      </c>
      <c r="R87" s="39"/>
    </row>
    <row r="88" spans="1:18" ht="12.75">
      <c r="A88" s="7">
        <f t="shared" si="13"/>
        <v>81</v>
      </c>
      <c r="C88" s="17"/>
      <c r="D88" s="12"/>
      <c r="E88" s="12"/>
      <c r="F88" s="12"/>
      <c r="G88" s="12"/>
      <c r="H88" s="13"/>
      <c r="I88" s="24"/>
      <c r="K88" s="18">
        <f t="shared" si="9"/>
      </c>
      <c r="L88" s="22">
        <f t="shared" si="10"/>
      </c>
      <c r="M88" s="32">
        <f t="shared" si="11"/>
      </c>
      <c r="N88" s="30">
        <f t="shared" si="14"/>
      </c>
      <c r="O88" s="50">
        <f t="shared" si="12"/>
      </c>
      <c r="P88" s="75">
        <f>IF(G88&lt;&gt;"",MIN(COUNT($I$8:I88),$F$2),"")</f>
      </c>
      <c r="Q88" s="39">
        <f ca="1">IF(G88&lt;&gt;"",SUM(N88:OFFSET(N88,-P88,0))/SUM(O88:OFFSET(O88,-P88,0)),"")</f>
      </c>
      <c r="R88" s="39"/>
    </row>
    <row r="89" spans="1:18" ht="12.75">
      <c r="A89" s="7">
        <f t="shared" si="13"/>
        <v>82</v>
      </c>
      <c r="C89" s="17"/>
      <c r="D89" s="12"/>
      <c r="E89" s="12"/>
      <c r="F89" s="12"/>
      <c r="G89" s="12"/>
      <c r="H89" s="13"/>
      <c r="I89" s="24"/>
      <c r="K89" s="18">
        <f t="shared" si="9"/>
      </c>
      <c r="L89" s="22">
        <f t="shared" si="10"/>
      </c>
      <c r="M89" s="32">
        <f t="shared" si="11"/>
      </c>
      <c r="N89" s="30">
        <f t="shared" si="14"/>
      </c>
      <c r="O89" s="50">
        <f t="shared" si="12"/>
      </c>
      <c r="P89" s="75">
        <f>IF(G89&lt;&gt;"",MIN(COUNT($I$8:I89),$F$2),"")</f>
      </c>
      <c r="Q89" s="39">
        <f ca="1">IF(G89&lt;&gt;"",SUM(N89:OFFSET(N89,-P89,0))/SUM(O89:OFFSET(O89,-P89,0)),"")</f>
      </c>
      <c r="R89" s="39"/>
    </row>
    <row r="90" spans="1:18" ht="12.75">
      <c r="A90" s="7">
        <f t="shared" si="13"/>
        <v>83</v>
      </c>
      <c r="C90" s="17"/>
      <c r="D90" s="12"/>
      <c r="E90" s="12"/>
      <c r="F90" s="12"/>
      <c r="G90" s="12"/>
      <c r="H90" s="13"/>
      <c r="I90" s="24"/>
      <c r="K90" s="18">
        <f t="shared" si="9"/>
      </c>
      <c r="L90" s="22">
        <f t="shared" si="10"/>
      </c>
      <c r="M90" s="32">
        <f t="shared" si="11"/>
      </c>
      <c r="N90" s="30">
        <f t="shared" si="14"/>
      </c>
      <c r="O90" s="50">
        <f t="shared" si="12"/>
      </c>
      <c r="P90" s="75">
        <f>IF(G90&lt;&gt;"",MIN(COUNT($I$8:I90),$F$2),"")</f>
      </c>
      <c r="Q90" s="39">
        <f ca="1">IF(G90&lt;&gt;"",SUM(N90:OFFSET(N90,-P90,0))/SUM(O90:OFFSET(O90,-P90,0)),"")</f>
      </c>
      <c r="R90" s="39"/>
    </row>
    <row r="91" spans="1:18" ht="12.75">
      <c r="A91" s="7">
        <f t="shared" si="13"/>
        <v>84</v>
      </c>
      <c r="C91" s="17"/>
      <c r="D91" s="12"/>
      <c r="E91" s="12"/>
      <c r="F91" s="12"/>
      <c r="G91" s="12"/>
      <c r="H91" s="13"/>
      <c r="I91" s="24"/>
      <c r="K91" s="18">
        <f t="shared" si="9"/>
      </c>
      <c r="L91" s="22">
        <f t="shared" si="10"/>
      </c>
      <c r="M91" s="32">
        <f t="shared" si="11"/>
      </c>
      <c r="N91" s="30">
        <f t="shared" si="14"/>
      </c>
      <c r="O91" s="50">
        <f t="shared" si="12"/>
      </c>
      <c r="P91" s="75">
        <f>IF(G91&lt;&gt;"",MIN(COUNT($I$8:I91),$F$2),"")</f>
      </c>
      <c r="Q91" s="39">
        <f ca="1">IF(G91&lt;&gt;"",SUM(N91:OFFSET(N91,-P91,0))/SUM(O91:OFFSET(O91,-P91,0)),"")</f>
      </c>
      <c r="R91" s="39"/>
    </row>
    <row r="92" spans="1:18" ht="12.75">
      <c r="A92" s="7">
        <f t="shared" si="13"/>
        <v>85</v>
      </c>
      <c r="C92" s="17"/>
      <c r="D92" s="12"/>
      <c r="E92" s="12"/>
      <c r="F92" s="12"/>
      <c r="G92" s="12"/>
      <c r="H92" s="13"/>
      <c r="I92" s="24"/>
      <c r="K92" s="18">
        <f t="shared" si="9"/>
      </c>
      <c r="L92" s="22">
        <f t="shared" si="10"/>
      </c>
      <c r="M92" s="32">
        <f t="shared" si="11"/>
      </c>
      <c r="N92" s="30">
        <f t="shared" si="14"/>
      </c>
      <c r="O92" s="50">
        <f t="shared" si="12"/>
      </c>
      <c r="P92" s="75">
        <f>IF(G92&lt;&gt;"",MIN(COUNT($I$8:I92),$F$2),"")</f>
      </c>
      <c r="Q92" s="39">
        <f ca="1">IF(G92&lt;&gt;"",SUM(N92:OFFSET(N92,-P92,0))/SUM(O92:OFFSET(O92,-P92,0)),"")</f>
      </c>
      <c r="R92" s="39"/>
    </row>
    <row r="93" spans="1:18" ht="12.75">
      <c r="A93" s="7">
        <f t="shared" si="13"/>
        <v>86</v>
      </c>
      <c r="C93" s="17"/>
      <c r="D93" s="12"/>
      <c r="E93" s="12"/>
      <c r="F93" s="12"/>
      <c r="G93" s="12"/>
      <c r="H93" s="13"/>
      <c r="I93" s="24"/>
      <c r="K93" s="18">
        <f t="shared" si="9"/>
      </c>
      <c r="L93" s="22">
        <f t="shared" si="10"/>
      </c>
      <c r="M93" s="32">
        <f t="shared" si="11"/>
      </c>
      <c r="N93" s="30">
        <f t="shared" si="14"/>
      </c>
      <c r="O93" s="50">
        <f t="shared" si="12"/>
      </c>
      <c r="P93" s="75">
        <f>IF(G93&lt;&gt;"",MIN(COUNT($I$8:I93),$F$2),"")</f>
      </c>
      <c r="Q93" s="39">
        <f ca="1">IF(G93&lt;&gt;"",SUM(N93:OFFSET(N93,-P93,0))/SUM(O93:OFFSET(O93,-P93,0)),"")</f>
      </c>
      <c r="R93" s="39"/>
    </row>
    <row r="94" spans="1:18" ht="12.75">
      <c r="A94" s="7">
        <f t="shared" si="13"/>
        <v>87</v>
      </c>
      <c r="C94" s="17"/>
      <c r="D94" s="12"/>
      <c r="E94" s="12"/>
      <c r="F94" s="12"/>
      <c r="G94" s="12"/>
      <c r="H94" s="13"/>
      <c r="I94" s="24"/>
      <c r="K94" s="18">
        <f t="shared" si="9"/>
      </c>
      <c r="L94" s="22">
        <f t="shared" si="10"/>
      </c>
      <c r="M94" s="32">
        <f t="shared" si="11"/>
      </c>
      <c r="N94" s="30">
        <f t="shared" si="14"/>
      </c>
      <c r="O94" s="50">
        <f t="shared" si="12"/>
      </c>
      <c r="P94" s="75">
        <f>IF(G94&lt;&gt;"",MIN(COUNT($I$8:I94),$F$2),"")</f>
      </c>
      <c r="Q94" s="39">
        <f ca="1">IF(G94&lt;&gt;"",SUM(N94:OFFSET(N94,-P94,0))/SUM(O94:OFFSET(O94,-P94,0)),"")</f>
      </c>
      <c r="R94" s="39"/>
    </row>
    <row r="95" spans="1:18" ht="12.75">
      <c r="A95" s="7">
        <f t="shared" si="13"/>
        <v>88</v>
      </c>
      <c r="C95" s="17"/>
      <c r="D95" s="12"/>
      <c r="E95" s="12"/>
      <c r="F95" s="12"/>
      <c r="G95" s="12"/>
      <c r="H95" s="13"/>
      <c r="I95" s="24"/>
      <c r="K95" s="18">
        <f t="shared" si="9"/>
      </c>
      <c r="L95" s="22">
        <f t="shared" si="10"/>
      </c>
      <c r="M95" s="32">
        <f t="shared" si="11"/>
      </c>
      <c r="N95" s="30">
        <f t="shared" si="14"/>
      </c>
      <c r="O95" s="50">
        <f t="shared" si="12"/>
      </c>
      <c r="P95" s="75">
        <f>IF(G95&lt;&gt;"",MIN(COUNT($I$8:I95),$F$2),"")</f>
      </c>
      <c r="Q95" s="39">
        <f ca="1">IF(G95&lt;&gt;"",SUM(N95:OFFSET(N95,-P95,0))/SUM(O95:OFFSET(O95,-P95,0)),"")</f>
      </c>
      <c r="R95" s="39"/>
    </row>
    <row r="96" spans="1:18" ht="12.75">
      <c r="A96" s="7">
        <f t="shared" si="13"/>
        <v>89</v>
      </c>
      <c r="C96" s="17"/>
      <c r="D96" s="12"/>
      <c r="E96" s="12"/>
      <c r="F96" s="12"/>
      <c r="G96" s="12"/>
      <c r="H96" s="13"/>
      <c r="I96" s="24"/>
      <c r="K96" s="18">
        <f t="shared" si="9"/>
      </c>
      <c r="L96" s="22">
        <f t="shared" si="10"/>
      </c>
      <c r="M96" s="32">
        <f t="shared" si="11"/>
      </c>
      <c r="N96" s="30">
        <f t="shared" si="14"/>
      </c>
      <c r="O96" s="50">
        <f t="shared" si="12"/>
      </c>
      <c r="P96" s="75">
        <f>IF(G96&lt;&gt;"",MIN(COUNT($I$8:I96),$F$2),"")</f>
      </c>
      <c r="Q96" s="39">
        <f ca="1">IF(G96&lt;&gt;"",SUM(N96:OFFSET(N96,-P96,0))/SUM(O96:OFFSET(O96,-P96,0)),"")</f>
      </c>
      <c r="R96" s="39"/>
    </row>
    <row r="97" spans="1:18" ht="12.75">
      <c r="A97" s="7">
        <f t="shared" si="13"/>
        <v>90</v>
      </c>
      <c r="C97" s="17"/>
      <c r="D97" s="12"/>
      <c r="E97" s="12"/>
      <c r="F97" s="12"/>
      <c r="G97" s="12"/>
      <c r="H97" s="13"/>
      <c r="I97" s="24"/>
      <c r="K97" s="18">
        <f t="shared" si="9"/>
      </c>
      <c r="L97" s="22">
        <f t="shared" si="10"/>
      </c>
      <c r="M97" s="32">
        <f t="shared" si="11"/>
      </c>
      <c r="N97" s="30">
        <f t="shared" si="14"/>
      </c>
      <c r="O97" s="50">
        <f t="shared" si="12"/>
      </c>
      <c r="P97" s="75">
        <f>IF(G97&lt;&gt;"",MIN(COUNT($I$8:I97),$F$2),"")</f>
      </c>
      <c r="Q97" s="39">
        <f ca="1">IF(G97&lt;&gt;"",SUM(N97:OFFSET(N97,-P97,0))/SUM(O97:OFFSET(O97,-P97,0)),"")</f>
      </c>
      <c r="R97" s="39"/>
    </row>
    <row r="98" spans="1:18" ht="12.75">
      <c r="A98" s="7">
        <f t="shared" si="13"/>
        <v>91</v>
      </c>
      <c r="C98" s="17"/>
      <c r="D98" s="12"/>
      <c r="E98" s="12"/>
      <c r="F98" s="12"/>
      <c r="G98" s="12"/>
      <c r="H98" s="13"/>
      <c r="I98" s="24"/>
      <c r="K98" s="18">
        <f t="shared" si="9"/>
      </c>
      <c r="L98" s="22">
        <f t="shared" si="10"/>
      </c>
      <c r="M98" s="32">
        <f t="shared" si="11"/>
      </c>
      <c r="N98" s="30">
        <f t="shared" si="14"/>
      </c>
      <c r="O98" s="50">
        <f t="shared" si="12"/>
      </c>
      <c r="P98" s="75">
        <f>IF(G98&lt;&gt;"",MIN(COUNT($I$8:I98),$F$2),"")</f>
      </c>
      <c r="Q98" s="39">
        <f ca="1">IF(G98&lt;&gt;"",SUM(N98:OFFSET(N98,-P98,0))/SUM(O98:OFFSET(O98,-P98,0)),"")</f>
      </c>
      <c r="R98" s="39"/>
    </row>
    <row r="99" spans="1:18" ht="12.75">
      <c r="A99" s="7">
        <f t="shared" si="13"/>
        <v>92</v>
      </c>
      <c r="C99" s="17"/>
      <c r="D99" s="12"/>
      <c r="E99" s="12"/>
      <c r="F99" s="12"/>
      <c r="G99" s="12"/>
      <c r="H99" s="13"/>
      <c r="I99" s="24"/>
      <c r="K99" s="18">
        <f t="shared" si="9"/>
      </c>
      <c r="L99" s="22">
        <f t="shared" si="10"/>
      </c>
      <c r="M99" s="32">
        <f t="shared" si="11"/>
      </c>
      <c r="N99" s="30">
        <f t="shared" si="14"/>
      </c>
      <c r="O99" s="50">
        <f t="shared" si="12"/>
      </c>
      <c r="P99" s="75">
        <f>IF(G99&lt;&gt;"",MIN(COUNT($I$8:I99),$F$2),"")</f>
      </c>
      <c r="Q99" s="39">
        <f ca="1">IF(G99&lt;&gt;"",SUM(N99:OFFSET(N99,-P99,0))/SUM(O99:OFFSET(O99,-P99,0)),"")</f>
      </c>
      <c r="R99" s="39"/>
    </row>
    <row r="100" spans="1:18" ht="12.75">
      <c r="A100" s="7">
        <f t="shared" si="13"/>
        <v>93</v>
      </c>
      <c r="C100" s="17"/>
      <c r="D100" s="12"/>
      <c r="E100" s="12"/>
      <c r="F100" s="12"/>
      <c r="G100" s="12"/>
      <c r="H100" s="13"/>
      <c r="I100" s="24"/>
      <c r="K100" s="18">
        <f t="shared" si="9"/>
      </c>
      <c r="L100" s="22">
        <f t="shared" si="10"/>
      </c>
      <c r="M100" s="32">
        <f t="shared" si="11"/>
      </c>
      <c r="N100" s="30">
        <f t="shared" si="14"/>
      </c>
      <c r="O100" s="50">
        <f t="shared" si="12"/>
      </c>
      <c r="P100" s="75">
        <f>IF(G100&lt;&gt;"",MIN(COUNT($I$8:I100),$F$2),"")</f>
      </c>
      <c r="Q100" s="39">
        <f ca="1">IF(G100&lt;&gt;"",SUM(N100:OFFSET(N100,-P100,0))/SUM(O100:OFFSET(O100,-P100,0)),"")</f>
      </c>
      <c r="R100" s="39"/>
    </row>
    <row r="101" spans="1:18" ht="12.75">
      <c r="A101" s="7">
        <f t="shared" si="13"/>
        <v>94</v>
      </c>
      <c r="C101" s="17"/>
      <c r="D101" s="12"/>
      <c r="E101" s="12"/>
      <c r="F101" s="12"/>
      <c r="G101" s="12"/>
      <c r="H101" s="13"/>
      <c r="I101" s="24"/>
      <c r="K101" s="18">
        <f t="shared" si="9"/>
      </c>
      <c r="L101" s="22">
        <f t="shared" si="10"/>
      </c>
      <c r="M101" s="32">
        <f t="shared" si="11"/>
      </c>
      <c r="N101" s="30">
        <f t="shared" si="14"/>
      </c>
      <c r="O101" s="50">
        <f t="shared" si="12"/>
      </c>
      <c r="P101" s="75">
        <f>IF(G101&lt;&gt;"",MIN(COUNT($I$8:I101),$F$2),"")</f>
      </c>
      <c r="Q101" s="39">
        <f ca="1">IF(G101&lt;&gt;"",SUM(N101:OFFSET(N101,-P101,0))/SUM(O101:OFFSET(O101,-P101,0)),"")</f>
      </c>
      <c r="R101" s="39"/>
    </row>
    <row r="102" spans="1:18" ht="12.75">
      <c r="A102" s="7">
        <f t="shared" si="13"/>
        <v>95</v>
      </c>
      <c r="C102" s="17"/>
      <c r="D102" s="12"/>
      <c r="E102" s="12"/>
      <c r="F102" s="12"/>
      <c r="G102" s="12"/>
      <c r="H102" s="13"/>
      <c r="I102" s="24"/>
      <c r="K102" s="18">
        <f t="shared" si="9"/>
      </c>
      <c r="L102" s="22">
        <f t="shared" si="10"/>
      </c>
      <c r="M102" s="32">
        <f t="shared" si="11"/>
      </c>
      <c r="N102" s="30">
        <f t="shared" si="14"/>
      </c>
      <c r="O102" s="50">
        <f t="shared" si="12"/>
      </c>
      <c r="P102" s="75">
        <f>IF(G102&lt;&gt;"",MIN(COUNT($I$8:I102),$F$2),"")</f>
      </c>
      <c r="Q102" s="39">
        <f ca="1">IF(G102&lt;&gt;"",SUM(N102:OFFSET(N102,-P102,0))/SUM(O102:OFFSET(O102,-P102,0)),"")</f>
      </c>
      <c r="R102" s="39"/>
    </row>
    <row r="103" spans="1:18" ht="12.75">
      <c r="A103" s="7">
        <f t="shared" si="13"/>
        <v>96</v>
      </c>
      <c r="C103" s="17"/>
      <c r="D103" s="12"/>
      <c r="E103" s="12"/>
      <c r="F103" s="12"/>
      <c r="G103" s="12"/>
      <c r="H103" s="13"/>
      <c r="I103" s="24"/>
      <c r="K103" s="18">
        <f t="shared" si="9"/>
      </c>
      <c r="L103" s="22">
        <f t="shared" si="10"/>
      </c>
      <c r="M103" s="32">
        <f t="shared" si="11"/>
      </c>
      <c r="N103" s="30">
        <f t="shared" si="14"/>
      </c>
      <c r="O103" s="50">
        <f t="shared" si="12"/>
      </c>
      <c r="P103" s="75">
        <f>IF(G103&lt;&gt;"",MIN(COUNT($I$8:I103),$F$2),"")</f>
      </c>
      <c r="Q103" s="39">
        <f ca="1">IF(G103&lt;&gt;"",SUM(N103:OFFSET(N103,-P103,0))/SUM(O103:OFFSET(O103,-P103,0)),"")</f>
      </c>
      <c r="R103" s="39"/>
    </row>
    <row r="104" spans="1:18" ht="12.75">
      <c r="A104" s="7">
        <f t="shared" si="13"/>
        <v>97</v>
      </c>
      <c r="C104" s="17"/>
      <c r="D104" s="12"/>
      <c r="E104" s="12"/>
      <c r="F104" s="12"/>
      <c r="G104" s="12"/>
      <c r="H104" s="13"/>
      <c r="I104" s="24"/>
      <c r="K104" s="18">
        <f t="shared" si="9"/>
      </c>
      <c r="L104" s="22">
        <f t="shared" si="10"/>
      </c>
      <c r="M104" s="32">
        <f t="shared" si="11"/>
      </c>
      <c r="N104" s="30">
        <f t="shared" si="14"/>
      </c>
      <c r="O104" s="50">
        <f t="shared" si="12"/>
      </c>
      <c r="P104" s="75">
        <f>IF(G104&lt;&gt;"",MIN(COUNT($I$8:I104),$F$2),"")</f>
      </c>
      <c r="Q104" s="39">
        <f ca="1">IF(G104&lt;&gt;"",SUM(N104:OFFSET(N104,-P104,0))/SUM(O104:OFFSET(O104,-P104,0)),"")</f>
      </c>
      <c r="R104" s="39"/>
    </row>
    <row r="105" spans="1:18" ht="12.75">
      <c r="A105" s="7">
        <f t="shared" si="13"/>
        <v>98</v>
      </c>
      <c r="C105" s="17"/>
      <c r="D105" s="12"/>
      <c r="E105" s="12"/>
      <c r="F105" s="12"/>
      <c r="G105" s="12"/>
      <c r="H105" s="13"/>
      <c r="I105" s="24"/>
      <c r="K105" s="18">
        <f t="shared" si="9"/>
      </c>
      <c r="L105" s="22">
        <f t="shared" si="10"/>
      </c>
      <c r="M105" s="32">
        <f t="shared" si="11"/>
      </c>
      <c r="N105" s="30">
        <f t="shared" si="14"/>
      </c>
      <c r="O105" s="50">
        <f t="shared" si="12"/>
      </c>
      <c r="P105" s="75">
        <f>IF(G105&lt;&gt;"",MIN(COUNT($I$8:I105),$F$2),"")</f>
      </c>
      <c r="Q105" s="39">
        <f ca="1">IF(G105&lt;&gt;"",SUM(N105:OFFSET(N105,-P105,0))/SUM(O105:OFFSET(O105,-P105,0)),"")</f>
      </c>
      <c r="R105" s="39"/>
    </row>
    <row r="106" spans="1:18" ht="12.75">
      <c r="A106" s="7">
        <f t="shared" si="13"/>
        <v>99</v>
      </c>
      <c r="C106" s="17"/>
      <c r="D106" s="12"/>
      <c r="E106" s="12"/>
      <c r="F106" s="12"/>
      <c r="G106" s="12"/>
      <c r="H106" s="13"/>
      <c r="I106" s="24"/>
      <c r="K106" s="18">
        <f t="shared" si="9"/>
      </c>
      <c r="L106" s="22">
        <f t="shared" si="10"/>
      </c>
      <c r="M106" s="32">
        <f t="shared" si="11"/>
      </c>
      <c r="N106" s="30">
        <f t="shared" si="14"/>
      </c>
      <c r="O106" s="50">
        <f t="shared" si="12"/>
      </c>
      <c r="P106" s="75">
        <f>IF(G106&lt;&gt;"",MIN(COUNT($I$8:I106),$F$2),"")</f>
      </c>
      <c r="Q106" s="39">
        <f ca="1">IF(G106&lt;&gt;"",SUM(N106:OFFSET(N106,-P106,0))/SUM(O106:OFFSET(O106,-P106,0)),"")</f>
      </c>
      <c r="R106" s="39"/>
    </row>
    <row r="107" spans="1:18" ht="12.75">
      <c r="A107" s="7">
        <f t="shared" si="13"/>
        <v>100</v>
      </c>
      <c r="C107" s="17"/>
      <c r="D107" s="12"/>
      <c r="E107" s="12"/>
      <c r="F107" s="12"/>
      <c r="G107" s="12"/>
      <c r="H107" s="13"/>
      <c r="I107" s="24"/>
      <c r="K107" s="18">
        <f t="shared" si="9"/>
      </c>
      <c r="L107" s="22">
        <f t="shared" si="10"/>
      </c>
      <c r="M107" s="32">
        <f t="shared" si="11"/>
      </c>
      <c r="N107" s="30">
        <f t="shared" si="14"/>
      </c>
      <c r="O107" s="50">
        <f t="shared" si="12"/>
      </c>
      <c r="P107" s="75">
        <f>IF(G107&lt;&gt;"",MIN(COUNT($I$8:I107),$F$2),"")</f>
      </c>
      <c r="Q107" s="39">
        <f ca="1">IF(G107&lt;&gt;"",SUM(N107:OFFSET(N107,-P107,0))/SUM(O107:OFFSET(O107,-P107,0)),"")</f>
      </c>
      <c r="R107" s="39"/>
    </row>
    <row r="108" spans="1:18" ht="12.75">
      <c r="A108" s="7">
        <f t="shared" si="13"/>
        <v>101</v>
      </c>
      <c r="C108" s="17"/>
      <c r="D108" s="12"/>
      <c r="E108" s="12"/>
      <c r="F108" s="12"/>
      <c r="G108" s="12"/>
      <c r="H108" s="13"/>
      <c r="I108" s="24"/>
      <c r="K108" s="18">
        <f t="shared" si="9"/>
      </c>
      <c r="L108" s="22">
        <f t="shared" si="10"/>
      </c>
      <c r="M108" s="32">
        <f t="shared" si="11"/>
      </c>
      <c r="N108" s="30">
        <f t="shared" si="14"/>
      </c>
      <c r="O108" s="50">
        <f t="shared" si="12"/>
      </c>
      <c r="P108" s="75">
        <f>IF(G108&lt;&gt;"",MIN(COUNT($I$8:I108),$F$2),"")</f>
      </c>
      <c r="Q108" s="39">
        <f ca="1">IF(G108&lt;&gt;"",SUM(N108:OFFSET(N108,-P108,0))/SUM(O108:OFFSET(O108,-P108,0)),"")</f>
      </c>
      <c r="R108" s="39"/>
    </row>
    <row r="109" spans="1:18" ht="12.75">
      <c r="A109" s="7">
        <f t="shared" si="13"/>
        <v>102</v>
      </c>
      <c r="C109" s="17"/>
      <c r="D109" s="12"/>
      <c r="E109" s="12"/>
      <c r="F109" s="12"/>
      <c r="G109" s="12"/>
      <c r="H109" s="13"/>
      <c r="I109" s="24"/>
      <c r="K109" s="18">
        <f t="shared" si="9"/>
      </c>
      <c r="L109" s="22">
        <f t="shared" si="10"/>
      </c>
      <c r="M109" s="32">
        <f t="shared" si="11"/>
      </c>
      <c r="N109" s="30">
        <f t="shared" si="14"/>
      </c>
      <c r="O109" s="50">
        <f t="shared" si="12"/>
      </c>
      <c r="P109" s="75">
        <f>IF(G109&lt;&gt;"",MIN(COUNT($I$8:I109),$F$2),"")</f>
      </c>
      <c r="Q109" s="39">
        <f ca="1">IF(G109&lt;&gt;"",SUM(N109:OFFSET(N109,-P109,0))/SUM(O109:OFFSET(O109,-P109,0)),"")</f>
      </c>
      <c r="R109" s="39"/>
    </row>
    <row r="110" spans="1:18" ht="12.75">
      <c r="A110" s="7">
        <f t="shared" si="13"/>
        <v>103</v>
      </c>
      <c r="C110" s="17"/>
      <c r="D110" s="12"/>
      <c r="E110" s="12"/>
      <c r="F110" s="12"/>
      <c r="G110" s="12"/>
      <c r="H110" s="13"/>
      <c r="I110" s="24"/>
      <c r="K110" s="18">
        <f t="shared" si="9"/>
      </c>
      <c r="L110" s="22">
        <f t="shared" si="10"/>
      </c>
      <c r="M110" s="32">
        <f t="shared" si="11"/>
      </c>
      <c r="N110" s="30">
        <f t="shared" si="14"/>
      </c>
      <c r="O110" s="50">
        <f t="shared" si="12"/>
      </c>
      <c r="P110" s="75">
        <f>IF(G110&lt;&gt;"",MIN(COUNT($I$8:I110),$F$2),"")</f>
      </c>
      <c r="Q110" s="39">
        <f ca="1">IF(G110&lt;&gt;"",SUM(N110:OFFSET(N110,-P110,0))/SUM(O110:OFFSET(O110,-P110,0)),"")</f>
      </c>
      <c r="R110" s="39"/>
    </row>
    <row r="111" spans="1:18" ht="12.75">
      <c r="A111" s="7">
        <f t="shared" si="13"/>
        <v>104</v>
      </c>
      <c r="C111" s="17"/>
      <c r="D111" s="12"/>
      <c r="E111" s="12"/>
      <c r="F111" s="12"/>
      <c r="G111" s="12"/>
      <c r="H111" s="13"/>
      <c r="I111" s="24"/>
      <c r="K111" s="18">
        <f t="shared" si="9"/>
      </c>
      <c r="L111" s="22">
        <f t="shared" si="10"/>
      </c>
      <c r="M111" s="32">
        <f t="shared" si="11"/>
      </c>
      <c r="N111" s="30">
        <f t="shared" si="14"/>
      </c>
      <c r="O111" s="50">
        <f t="shared" si="12"/>
      </c>
      <c r="P111" s="75">
        <f>IF(G111&lt;&gt;"",MIN(COUNT($I$8:I111),$F$2),"")</f>
      </c>
      <c r="Q111" s="39">
        <f ca="1">IF(G111&lt;&gt;"",SUM(N111:OFFSET(N111,-P111,0))/SUM(O111:OFFSET(O111,-P111,0)),"")</f>
      </c>
      <c r="R111" s="39"/>
    </row>
    <row r="112" spans="1:18" ht="12.75">
      <c r="A112" s="7">
        <f t="shared" si="13"/>
        <v>105</v>
      </c>
      <c r="C112" s="17"/>
      <c r="D112" s="12"/>
      <c r="E112" s="12"/>
      <c r="F112" s="12"/>
      <c r="G112" s="12"/>
      <c r="H112" s="13"/>
      <c r="I112" s="24"/>
      <c r="K112" s="18">
        <f t="shared" si="9"/>
      </c>
      <c r="L112" s="22">
        <f t="shared" si="10"/>
      </c>
      <c r="M112" s="32">
        <f t="shared" si="11"/>
      </c>
      <c r="N112" s="30">
        <f t="shared" si="14"/>
      </c>
      <c r="O112" s="50">
        <f t="shared" si="12"/>
      </c>
      <c r="P112" s="75">
        <f>IF(G112&lt;&gt;"",MIN(COUNT($I$8:I112),$F$2),"")</f>
      </c>
      <c r="Q112" s="39">
        <f ca="1">IF(G112&lt;&gt;"",SUM(N112:OFFSET(N112,-P112,0))/SUM(O112:OFFSET(O112,-P112,0)),"")</f>
      </c>
      <c r="R112" s="39"/>
    </row>
    <row r="113" spans="1:18" ht="12.75">
      <c r="A113" s="7">
        <f t="shared" si="13"/>
        <v>106</v>
      </c>
      <c r="C113" s="17"/>
      <c r="D113" s="12"/>
      <c r="E113" s="12"/>
      <c r="F113" s="12"/>
      <c r="G113" s="12"/>
      <c r="H113" s="13"/>
      <c r="I113" s="24"/>
      <c r="K113" s="18">
        <f t="shared" si="9"/>
      </c>
      <c r="L113" s="22">
        <f t="shared" si="10"/>
      </c>
      <c r="M113" s="32">
        <f t="shared" si="11"/>
      </c>
      <c r="N113" s="30">
        <f t="shared" si="14"/>
      </c>
      <c r="O113" s="50">
        <f t="shared" si="12"/>
      </c>
      <c r="P113" s="75">
        <f>IF(G113&lt;&gt;"",MIN(COUNT($I$8:I113),$F$2),"")</f>
      </c>
      <c r="Q113" s="39">
        <f ca="1">IF(G113&lt;&gt;"",SUM(N113:OFFSET(N113,-P113,0))/SUM(O113:OFFSET(O113,-P113,0)),"")</f>
      </c>
      <c r="R113" s="39"/>
    </row>
    <row r="114" spans="1:18" ht="12.75">
      <c r="A114" s="7">
        <f t="shared" si="13"/>
        <v>107</v>
      </c>
      <c r="C114" s="17"/>
      <c r="D114" s="12"/>
      <c r="E114" s="12"/>
      <c r="F114" s="12"/>
      <c r="G114" s="12"/>
      <c r="H114" s="13"/>
      <c r="I114" s="24"/>
      <c r="K114" s="18">
        <f t="shared" si="9"/>
      </c>
      <c r="L114" s="22">
        <f t="shared" si="10"/>
      </c>
      <c r="M114" s="32">
        <f t="shared" si="11"/>
      </c>
      <c r="N114" s="30">
        <f t="shared" si="14"/>
      </c>
      <c r="O114" s="50">
        <f t="shared" si="12"/>
      </c>
      <c r="P114" s="75">
        <f>IF(G114&lt;&gt;"",MIN(COUNT($I$8:I114),$F$2),"")</f>
      </c>
      <c r="Q114" s="39">
        <f ca="1">IF(G114&lt;&gt;"",SUM(N114:OFFSET(N114,-P114,0))/SUM(O114:OFFSET(O114,-P114,0)),"")</f>
      </c>
      <c r="R114" s="39"/>
    </row>
    <row r="115" spans="1:18" ht="12.75">
      <c r="A115" s="7">
        <f t="shared" si="13"/>
        <v>108</v>
      </c>
      <c r="C115" s="17"/>
      <c r="D115" s="12"/>
      <c r="E115" s="12"/>
      <c r="F115" s="12"/>
      <c r="G115" s="12"/>
      <c r="H115" s="13"/>
      <c r="I115" s="24"/>
      <c r="K115" s="18">
        <f t="shared" si="9"/>
      </c>
      <c r="L115" s="22">
        <f t="shared" si="10"/>
      </c>
      <c r="M115" s="32">
        <f t="shared" si="11"/>
      </c>
      <c r="N115" s="30">
        <f t="shared" si="14"/>
      </c>
      <c r="O115" s="50">
        <f t="shared" si="12"/>
      </c>
      <c r="P115" s="75">
        <f>IF(G115&lt;&gt;"",MIN(COUNT($I$8:I115),$F$2),"")</f>
      </c>
      <c r="Q115" s="39">
        <f ca="1">IF(G115&lt;&gt;"",SUM(N115:OFFSET(N115,-P115,0))/SUM(O115:OFFSET(O115,-P115,0)),"")</f>
      </c>
      <c r="R115" s="39"/>
    </row>
    <row r="116" spans="1:18" ht="12.75">
      <c r="A116" s="7">
        <f t="shared" si="13"/>
        <v>109</v>
      </c>
      <c r="C116" s="17"/>
      <c r="D116" s="12"/>
      <c r="E116" s="12"/>
      <c r="F116" s="12"/>
      <c r="G116" s="12"/>
      <c r="H116" s="13"/>
      <c r="I116" s="24"/>
      <c r="K116" s="18">
        <f t="shared" si="9"/>
      </c>
      <c r="L116" s="22">
        <f t="shared" si="10"/>
      </c>
      <c r="M116" s="32">
        <f t="shared" si="11"/>
      </c>
      <c r="N116" s="30">
        <f t="shared" si="14"/>
      </c>
      <c r="O116" s="50">
        <f t="shared" si="12"/>
      </c>
      <c r="P116" s="75">
        <f>IF(G116&lt;&gt;"",MIN(COUNT($I$8:I116),$F$2),"")</f>
      </c>
      <c r="Q116" s="39">
        <f ca="1">IF(G116&lt;&gt;"",SUM(N116:OFFSET(N116,-P116,0))/SUM(O116:OFFSET(O116,-P116,0)),"")</f>
      </c>
      <c r="R116" s="39"/>
    </row>
    <row r="117" spans="1:18" ht="12.75">
      <c r="A117" s="7">
        <f t="shared" si="13"/>
        <v>110</v>
      </c>
      <c r="C117" s="17"/>
      <c r="D117" s="12"/>
      <c r="E117" s="12"/>
      <c r="F117" s="12"/>
      <c r="G117" s="12"/>
      <c r="H117" s="13"/>
      <c r="I117" s="24"/>
      <c r="K117" s="18">
        <f t="shared" si="9"/>
      </c>
      <c r="L117" s="22">
        <f t="shared" si="10"/>
      </c>
      <c r="M117" s="32">
        <f t="shared" si="11"/>
      </c>
      <c r="N117" s="30">
        <f t="shared" si="14"/>
      </c>
      <c r="O117" s="50">
        <f t="shared" si="12"/>
      </c>
      <c r="P117" s="75">
        <f>IF(G117&lt;&gt;"",MIN(COUNT($I$8:I117),$F$2),"")</f>
      </c>
      <c r="Q117" s="39">
        <f ca="1">IF(G117&lt;&gt;"",SUM(N117:OFFSET(N117,-P117,0))/SUM(O117:OFFSET(O117,-P117,0)),"")</f>
      </c>
      <c r="R117" s="39"/>
    </row>
    <row r="118" spans="1:18" ht="12.75">
      <c r="A118" s="7">
        <f t="shared" si="13"/>
        <v>111</v>
      </c>
      <c r="C118" s="17"/>
      <c r="D118" s="12"/>
      <c r="E118" s="12"/>
      <c r="F118" s="12"/>
      <c r="G118" s="12"/>
      <c r="H118" s="13"/>
      <c r="I118" s="24"/>
      <c r="K118" s="18">
        <f t="shared" si="9"/>
      </c>
      <c r="L118" s="22">
        <f t="shared" si="10"/>
      </c>
      <c r="M118" s="32">
        <f t="shared" si="11"/>
      </c>
      <c r="N118" s="30">
        <f t="shared" si="14"/>
      </c>
      <c r="O118" s="50">
        <f t="shared" si="12"/>
      </c>
      <c r="P118" s="75">
        <f>IF(G118&lt;&gt;"",MIN(COUNT($I$8:I118),$F$2),"")</f>
      </c>
      <c r="Q118" s="39">
        <f ca="1">IF(G118&lt;&gt;"",SUM(N118:OFFSET(N118,-P118,0))/SUM(O118:OFFSET(O118,-P118,0)),"")</f>
      </c>
      <c r="R118" s="39"/>
    </row>
    <row r="119" spans="1:18" ht="12.75">
      <c r="A119" s="7">
        <f t="shared" si="13"/>
        <v>112</v>
      </c>
      <c r="C119" s="17"/>
      <c r="D119" s="12"/>
      <c r="E119" s="12"/>
      <c r="F119" s="12"/>
      <c r="G119" s="12"/>
      <c r="H119" s="13"/>
      <c r="I119" s="24"/>
      <c r="K119" s="18">
        <f t="shared" si="9"/>
      </c>
      <c r="L119" s="22">
        <f t="shared" si="10"/>
      </c>
      <c r="M119" s="32">
        <f t="shared" si="11"/>
      </c>
      <c r="N119" s="30">
        <f t="shared" si="14"/>
      </c>
      <c r="O119" s="50">
        <f t="shared" si="12"/>
      </c>
      <c r="P119" s="75">
        <f>IF(G119&lt;&gt;"",MIN(COUNT($I$8:I119),$F$2),"")</f>
      </c>
      <c r="Q119" s="39">
        <f ca="1">IF(G119&lt;&gt;"",SUM(N119:OFFSET(N119,-P119,0))/SUM(O119:OFFSET(O119,-P119,0)),"")</f>
      </c>
      <c r="R119" s="39"/>
    </row>
    <row r="120" spans="1:18" ht="12.75">
      <c r="A120" s="7">
        <f t="shared" si="13"/>
        <v>113</v>
      </c>
      <c r="C120" s="17"/>
      <c r="D120" s="12"/>
      <c r="E120" s="12"/>
      <c r="F120" s="12"/>
      <c r="G120" s="12"/>
      <c r="H120" s="13"/>
      <c r="I120" s="24"/>
      <c r="K120" s="18">
        <f t="shared" si="9"/>
      </c>
      <c r="L120" s="22">
        <f t="shared" si="10"/>
      </c>
      <c r="M120" s="32">
        <f t="shared" si="11"/>
      </c>
      <c r="N120" s="30">
        <f t="shared" si="14"/>
      </c>
      <c r="O120" s="50">
        <f t="shared" si="12"/>
      </c>
      <c r="P120" s="75">
        <f>IF(G120&lt;&gt;"",MIN(COUNT($I$8:I120),$F$2),"")</f>
      </c>
      <c r="Q120" s="39">
        <f ca="1">IF(G120&lt;&gt;"",SUM(N120:OFFSET(N120,-P120,0))/SUM(O120:OFFSET(O120,-P120,0)),"")</f>
      </c>
      <c r="R120" s="39"/>
    </row>
    <row r="121" spans="1:18" ht="12.75">
      <c r="A121" s="7">
        <f t="shared" si="13"/>
        <v>114</v>
      </c>
      <c r="C121" s="17"/>
      <c r="D121" s="12"/>
      <c r="E121" s="12"/>
      <c r="F121" s="12"/>
      <c r="G121" s="12"/>
      <c r="H121" s="13"/>
      <c r="I121" s="24"/>
      <c r="K121" s="18">
        <f t="shared" si="9"/>
      </c>
      <c r="L121" s="22">
        <f t="shared" si="10"/>
      </c>
      <c r="M121" s="32">
        <f t="shared" si="11"/>
      </c>
      <c r="N121" s="30">
        <f t="shared" si="14"/>
      </c>
      <c r="O121" s="50">
        <f t="shared" si="12"/>
      </c>
      <c r="P121" s="75">
        <f>IF(G121&lt;&gt;"",MIN(COUNT($I$8:I121),$F$2),"")</f>
      </c>
      <c r="Q121" s="39">
        <f ca="1">IF(G121&lt;&gt;"",SUM(N121:OFFSET(N121,-P121,0))/SUM(O121:OFFSET(O121,-P121,0)),"")</f>
      </c>
      <c r="R121" s="39"/>
    </row>
    <row r="122" spans="1:18" ht="12.75">
      <c r="A122" s="7">
        <f t="shared" si="13"/>
        <v>115</v>
      </c>
      <c r="C122" s="17"/>
      <c r="D122" s="12"/>
      <c r="E122" s="12"/>
      <c r="F122" s="12"/>
      <c r="G122" s="12"/>
      <c r="H122" s="13"/>
      <c r="I122" s="24"/>
      <c r="K122" s="18">
        <f t="shared" si="9"/>
      </c>
      <c r="L122" s="22">
        <f t="shared" si="10"/>
      </c>
      <c r="M122" s="32">
        <f t="shared" si="11"/>
      </c>
      <c r="N122" s="30">
        <f t="shared" si="14"/>
      </c>
      <c r="O122" s="50">
        <f t="shared" si="12"/>
      </c>
      <c r="P122" s="75">
        <f>IF(G122&lt;&gt;"",MIN(COUNT($I$8:I122),$F$2),"")</f>
      </c>
      <c r="Q122" s="39">
        <f ca="1">IF(G122&lt;&gt;"",SUM(N122:OFFSET(N122,-P122,0))/SUM(O122:OFFSET(O122,-P122,0)),"")</f>
      </c>
      <c r="R122" s="39"/>
    </row>
    <row r="123" spans="1:18" ht="12.75">
      <c r="A123" s="7">
        <f t="shared" si="13"/>
        <v>116</v>
      </c>
      <c r="C123" s="17"/>
      <c r="D123" s="12"/>
      <c r="E123" s="12"/>
      <c r="F123" s="12"/>
      <c r="G123" s="12"/>
      <c r="H123" s="13"/>
      <c r="I123" s="24"/>
      <c r="K123" s="18">
        <f t="shared" si="9"/>
      </c>
      <c r="L123" s="22">
        <f t="shared" si="10"/>
      </c>
      <c r="M123" s="32">
        <f t="shared" si="11"/>
      </c>
      <c r="N123" s="30">
        <f t="shared" si="14"/>
      </c>
      <c r="O123" s="50">
        <f t="shared" si="12"/>
      </c>
      <c r="P123" s="75">
        <f>IF(G123&lt;&gt;"",MIN(COUNT($I$8:I123),$F$2),"")</f>
      </c>
      <c r="Q123" s="39">
        <f ca="1">IF(G123&lt;&gt;"",SUM(N123:OFFSET(N123,-P123,0))/SUM(O123:OFFSET(O123,-P123,0)),"")</f>
      </c>
      <c r="R123" s="39"/>
    </row>
    <row r="124" spans="1:18" ht="12.75">
      <c r="A124" s="7">
        <f t="shared" si="13"/>
        <v>117</v>
      </c>
      <c r="C124" s="17"/>
      <c r="D124" s="12"/>
      <c r="E124" s="12"/>
      <c r="F124" s="12"/>
      <c r="G124" s="12"/>
      <c r="H124" s="13"/>
      <c r="I124" s="24"/>
      <c r="K124" s="18">
        <f t="shared" si="9"/>
      </c>
      <c r="L124" s="22">
        <f t="shared" si="10"/>
      </c>
      <c r="M124" s="32">
        <f t="shared" si="11"/>
      </c>
      <c r="N124" s="30">
        <f t="shared" si="14"/>
      </c>
      <c r="O124" s="50">
        <f t="shared" si="12"/>
      </c>
      <c r="P124" s="75">
        <f>IF(G124&lt;&gt;"",MIN(COUNT($I$8:I124),$F$2),"")</f>
      </c>
      <c r="Q124" s="39">
        <f ca="1">IF(G124&lt;&gt;"",SUM(N124:OFFSET(N124,-P124,0))/SUM(O124:OFFSET(O124,-P124,0)),"")</f>
      </c>
      <c r="R124" s="39"/>
    </row>
    <row r="125" spans="1:18" ht="12.75">
      <c r="A125" s="7">
        <f t="shared" si="13"/>
        <v>118</v>
      </c>
      <c r="C125" s="17"/>
      <c r="D125" s="12"/>
      <c r="E125" s="12"/>
      <c r="F125" s="12"/>
      <c r="G125" s="12"/>
      <c r="H125" s="13"/>
      <c r="I125" s="24"/>
      <c r="K125" s="18">
        <f t="shared" si="9"/>
      </c>
      <c r="L125" s="22">
        <f t="shared" si="10"/>
      </c>
      <c r="M125" s="32">
        <f t="shared" si="11"/>
      </c>
      <c r="N125" s="30">
        <f t="shared" si="14"/>
      </c>
      <c r="O125" s="50">
        <f t="shared" si="12"/>
      </c>
      <c r="P125" s="75">
        <f>IF(G125&lt;&gt;"",MIN(COUNT($I$8:I125),$F$2),"")</f>
      </c>
      <c r="Q125" s="39">
        <f ca="1">IF(G125&lt;&gt;"",SUM(N125:OFFSET(N125,-P125,0))/SUM(O125:OFFSET(O125,-P125,0)),"")</f>
      </c>
      <c r="R125" s="39"/>
    </row>
    <row r="126" spans="1:18" ht="12.75">
      <c r="A126" s="7">
        <f t="shared" si="13"/>
        <v>119</v>
      </c>
      <c r="C126" s="17"/>
      <c r="D126" s="12"/>
      <c r="E126" s="12"/>
      <c r="F126" s="12"/>
      <c r="G126" s="12"/>
      <c r="H126" s="13"/>
      <c r="I126" s="24"/>
      <c r="K126" s="18">
        <f t="shared" si="9"/>
      </c>
      <c r="L126" s="22">
        <f t="shared" si="10"/>
      </c>
      <c r="M126" s="32">
        <f t="shared" si="11"/>
      </c>
      <c r="N126" s="30">
        <f t="shared" si="14"/>
      </c>
      <c r="O126" s="50">
        <f t="shared" si="12"/>
      </c>
      <c r="P126" s="75">
        <f>IF(G126&lt;&gt;"",MIN(COUNT($I$8:I126),$F$2),"")</f>
      </c>
      <c r="Q126" s="39">
        <f ca="1">IF(G126&lt;&gt;"",SUM(N126:OFFSET(N126,-P126,0))/SUM(O126:OFFSET(O126,-P126,0)),"")</f>
      </c>
      <c r="R126" s="39"/>
    </row>
    <row r="127" spans="1:18" ht="12.75">
      <c r="A127" s="7">
        <f t="shared" si="13"/>
        <v>120</v>
      </c>
      <c r="C127" s="17"/>
      <c r="D127" s="12"/>
      <c r="E127" s="12"/>
      <c r="F127" s="12"/>
      <c r="G127" s="12"/>
      <c r="H127" s="13"/>
      <c r="I127" s="24"/>
      <c r="K127" s="18">
        <f t="shared" si="9"/>
      </c>
      <c r="L127" s="22">
        <f t="shared" si="10"/>
      </c>
      <c r="M127" s="32">
        <f t="shared" si="11"/>
      </c>
      <c r="N127" s="30">
        <f t="shared" si="14"/>
      </c>
      <c r="O127" s="50">
        <f t="shared" si="12"/>
      </c>
      <c r="P127" s="75">
        <f>IF(G127&lt;&gt;"",MIN(COUNT($I$8:I127),$F$2),"")</f>
      </c>
      <c r="Q127" s="39">
        <f ca="1">IF(G127&lt;&gt;"",SUM(N127:OFFSET(N127,-P127,0))/SUM(O127:OFFSET(O127,-P127,0)),"")</f>
      </c>
      <c r="R127" s="39"/>
    </row>
    <row r="128" spans="1:18" ht="12.75">
      <c r="A128" s="7">
        <f t="shared" si="13"/>
        <v>121</v>
      </c>
      <c r="C128" s="17"/>
      <c r="D128" s="12"/>
      <c r="E128" s="12"/>
      <c r="F128" s="12"/>
      <c r="G128" s="12"/>
      <c r="H128" s="13"/>
      <c r="I128" s="24"/>
      <c r="K128" s="18">
        <f t="shared" si="9"/>
      </c>
      <c r="L128" s="22">
        <f t="shared" si="10"/>
      </c>
      <c r="M128" s="32">
        <f t="shared" si="11"/>
      </c>
      <c r="N128" s="30">
        <f t="shared" si="14"/>
      </c>
      <c r="O128" s="50">
        <f t="shared" si="12"/>
      </c>
      <c r="P128" s="75">
        <f>IF(G128&lt;&gt;"",MIN(COUNT($I$8:I128),$F$2),"")</f>
      </c>
      <c r="Q128" s="39">
        <f ca="1">IF(G128&lt;&gt;"",SUM(N128:OFFSET(N128,-P128,0))/SUM(O128:OFFSET(O128,-P128,0)),"")</f>
      </c>
      <c r="R128" s="39"/>
    </row>
    <row r="129" spans="1:18" ht="12.75">
      <c r="A129" s="7">
        <f t="shared" si="13"/>
        <v>122</v>
      </c>
      <c r="C129" s="17"/>
      <c r="D129" s="12"/>
      <c r="E129" s="12"/>
      <c r="F129" s="12"/>
      <c r="G129" s="12"/>
      <c r="H129" s="13"/>
      <c r="I129" s="24"/>
      <c r="K129" s="18">
        <f t="shared" si="9"/>
      </c>
      <c r="L129" s="22">
        <f t="shared" si="10"/>
      </c>
      <c r="M129" s="32">
        <f t="shared" si="11"/>
      </c>
      <c r="N129" s="30">
        <f t="shared" si="14"/>
      </c>
      <c r="O129" s="50">
        <f t="shared" si="12"/>
      </c>
      <c r="P129" s="75">
        <f>IF(G129&lt;&gt;"",MIN(COUNT($I$8:I129),$F$2),"")</f>
      </c>
      <c r="Q129" s="39">
        <f ca="1">IF(G129&lt;&gt;"",SUM(N129:OFFSET(N129,-P129,0))/SUM(O129:OFFSET(O129,-P129,0)),"")</f>
      </c>
      <c r="R129" s="39"/>
    </row>
    <row r="130" spans="1:18" ht="12.75">
      <c r="A130" s="7">
        <f t="shared" si="13"/>
        <v>123</v>
      </c>
      <c r="C130" s="17"/>
      <c r="D130" s="12"/>
      <c r="E130" s="12"/>
      <c r="F130" s="12"/>
      <c r="G130" s="12"/>
      <c r="H130" s="13"/>
      <c r="I130" s="24"/>
      <c r="K130" s="18">
        <f t="shared" si="9"/>
      </c>
      <c r="L130" s="22">
        <f t="shared" si="10"/>
      </c>
      <c r="M130" s="32">
        <f t="shared" si="11"/>
      </c>
      <c r="N130" s="30">
        <f t="shared" si="14"/>
      </c>
      <c r="O130" s="50">
        <f t="shared" si="12"/>
      </c>
      <c r="P130" s="75">
        <f>IF(G130&lt;&gt;"",MIN(COUNT($I$8:I130),$F$2),"")</f>
      </c>
      <c r="Q130" s="39">
        <f ca="1">IF(G130&lt;&gt;"",SUM(N130:OFFSET(N130,-P130,0))/SUM(O130:OFFSET(O130,-P130,0)),"")</f>
      </c>
      <c r="R130" s="39"/>
    </row>
    <row r="131" spans="1:18" ht="12.75">
      <c r="A131" s="7">
        <f t="shared" si="13"/>
        <v>124</v>
      </c>
      <c r="C131" s="17"/>
      <c r="D131" s="12"/>
      <c r="E131" s="12"/>
      <c r="F131" s="12"/>
      <c r="G131" s="12"/>
      <c r="H131" s="13"/>
      <c r="I131" s="24"/>
      <c r="K131" s="18">
        <f t="shared" si="9"/>
      </c>
      <c r="L131" s="22">
        <f t="shared" si="10"/>
      </c>
      <c r="M131" s="32">
        <f t="shared" si="11"/>
      </c>
      <c r="N131" s="30">
        <f t="shared" si="14"/>
      </c>
      <c r="O131" s="50">
        <f t="shared" si="12"/>
      </c>
      <c r="P131" s="75">
        <f>IF(G131&lt;&gt;"",MIN(COUNT($I$8:I131),$F$2),"")</f>
      </c>
      <c r="Q131" s="39">
        <f ca="1">IF(G131&lt;&gt;"",SUM(N131:OFFSET(N131,-P131,0))/SUM(O131:OFFSET(O131,-P131,0)),"")</f>
      </c>
      <c r="R131" s="39"/>
    </row>
    <row r="132" spans="1:18" ht="12.75">
      <c r="A132" s="7">
        <f t="shared" si="13"/>
        <v>125</v>
      </c>
      <c r="C132" s="17"/>
      <c r="D132" s="12"/>
      <c r="E132" s="12"/>
      <c r="F132" s="12"/>
      <c r="G132" s="12"/>
      <c r="H132" s="13"/>
      <c r="I132" s="24"/>
      <c r="K132" s="18">
        <f t="shared" si="9"/>
      </c>
      <c r="L132" s="22">
        <f t="shared" si="10"/>
      </c>
      <c r="M132" s="32">
        <f t="shared" si="11"/>
      </c>
      <c r="N132" s="30">
        <f t="shared" si="14"/>
      </c>
      <c r="O132" s="50">
        <f t="shared" si="12"/>
      </c>
      <c r="P132" s="75">
        <f>IF(G132&lt;&gt;"",MIN(COUNT($I$8:I132),$F$2),"")</f>
      </c>
      <c r="Q132" s="39">
        <f ca="1">IF(G132&lt;&gt;"",SUM(N132:OFFSET(N132,-P132,0))/SUM(O132:OFFSET(O132,-P132,0)),"")</f>
      </c>
      <c r="R132" s="39"/>
    </row>
    <row r="133" spans="1:18" ht="12.75">
      <c r="A133" s="7">
        <f t="shared" si="13"/>
        <v>126</v>
      </c>
      <c r="C133" s="17"/>
      <c r="D133" s="12"/>
      <c r="E133" s="12"/>
      <c r="F133" s="12"/>
      <c r="G133" s="12"/>
      <c r="H133" s="13"/>
      <c r="I133" s="24"/>
      <c r="K133" s="18">
        <f t="shared" si="9"/>
      </c>
      <c r="L133" s="22">
        <f t="shared" si="10"/>
      </c>
      <c r="M133" s="32">
        <f t="shared" si="11"/>
      </c>
      <c r="N133" s="30">
        <f t="shared" si="14"/>
      </c>
      <c r="O133" s="50">
        <f t="shared" si="12"/>
      </c>
      <c r="P133" s="75">
        <f>IF(G133&lt;&gt;"",MIN(COUNT($I$8:I133),$F$2),"")</f>
      </c>
      <c r="Q133" s="39">
        <f ca="1">IF(G133&lt;&gt;"",SUM(N133:OFFSET(N133,-P133,0))/SUM(O133:OFFSET(O133,-P133,0)),"")</f>
      </c>
      <c r="R133" s="39"/>
    </row>
    <row r="134" spans="1:18" ht="12.75">
      <c r="A134" s="7">
        <f t="shared" si="13"/>
        <v>127</v>
      </c>
      <c r="C134" s="17"/>
      <c r="D134" s="12"/>
      <c r="E134" s="12"/>
      <c r="F134" s="12"/>
      <c r="G134" s="12"/>
      <c r="H134" s="13"/>
      <c r="I134" s="24"/>
      <c r="K134" s="18">
        <f t="shared" si="9"/>
      </c>
      <c r="L134" s="22">
        <f t="shared" si="10"/>
      </c>
      <c r="M134" s="32">
        <f t="shared" si="11"/>
      </c>
      <c r="N134" s="30">
        <f t="shared" si="14"/>
      </c>
      <c r="O134" s="50">
        <f t="shared" si="12"/>
      </c>
      <c r="P134" s="75">
        <f>IF(G134&lt;&gt;"",MIN(COUNT($I$8:I134),$F$2),"")</f>
      </c>
      <c r="Q134" s="39">
        <f ca="1">IF(G134&lt;&gt;"",SUM(N134:OFFSET(N134,-P134,0))/SUM(O134:OFFSET(O134,-P134,0)),"")</f>
      </c>
      <c r="R134" s="39"/>
    </row>
    <row r="135" spans="1:18" ht="12.75">
      <c r="A135" s="7">
        <f t="shared" si="13"/>
        <v>128</v>
      </c>
      <c r="C135" s="17"/>
      <c r="D135" s="12"/>
      <c r="E135" s="12"/>
      <c r="F135" s="12"/>
      <c r="G135" s="12"/>
      <c r="H135" s="13"/>
      <c r="I135" s="24"/>
      <c r="K135" s="18">
        <f t="shared" si="9"/>
      </c>
      <c r="L135" s="22">
        <f t="shared" si="10"/>
      </c>
      <c r="M135" s="32">
        <f t="shared" si="11"/>
      </c>
      <c r="N135" s="30">
        <f t="shared" si="14"/>
      </c>
      <c r="O135" s="50">
        <f t="shared" si="12"/>
      </c>
      <c r="P135" s="75">
        <f>IF(G135&lt;&gt;"",MIN(COUNT($I$8:I135),$F$2),"")</f>
      </c>
      <c r="Q135" s="39">
        <f ca="1">IF(G135&lt;&gt;"",SUM(N135:OFFSET(N135,-P135,0))/SUM(O135:OFFSET(O135,-P135,0)),"")</f>
      </c>
      <c r="R135" s="39"/>
    </row>
    <row r="136" spans="1:18" ht="12.75">
      <c r="A136" s="7">
        <f t="shared" si="13"/>
        <v>129</v>
      </c>
      <c r="C136" s="17"/>
      <c r="D136" s="12"/>
      <c r="E136" s="12"/>
      <c r="F136" s="12"/>
      <c r="G136" s="12"/>
      <c r="H136" s="13"/>
      <c r="I136" s="24"/>
      <c r="K136" s="18">
        <f t="shared" si="9"/>
      </c>
      <c r="L136" s="22">
        <f t="shared" si="10"/>
      </c>
      <c r="M136" s="32">
        <f t="shared" si="11"/>
      </c>
      <c r="N136" s="30">
        <f t="shared" si="14"/>
      </c>
      <c r="O136" s="50">
        <f t="shared" si="12"/>
      </c>
      <c r="P136" s="75">
        <f>IF(G136&lt;&gt;"",MIN(COUNT($I$8:I136),$F$2),"")</f>
      </c>
      <c r="Q136" s="39">
        <f ca="1">IF(G136&lt;&gt;"",SUM(N136:OFFSET(N136,-P136,0))/SUM(O136:OFFSET(O136,-P136,0)),"")</f>
      </c>
      <c r="R136" s="39"/>
    </row>
    <row r="137" spans="1:18" ht="12.75">
      <c r="A137" s="7">
        <f t="shared" si="13"/>
        <v>130</v>
      </c>
      <c r="C137" s="17"/>
      <c r="D137" s="12"/>
      <c r="E137" s="12"/>
      <c r="F137" s="12"/>
      <c r="G137" s="12"/>
      <c r="H137" s="13"/>
      <c r="I137" s="24"/>
      <c r="K137" s="18">
        <f aca="true" t="shared" si="15" ref="K137:K200">IF(G137&lt;&gt;"",I137/I136-1,"")</f>
      </c>
      <c r="L137" s="22">
        <f aca="true" t="shared" si="16" ref="L137:L200">IF(G137&lt;&gt;"",H137/1000,"")</f>
      </c>
      <c r="M137" s="32">
        <f aca="true" t="shared" si="17" ref="M137:M200">IF(G137&lt;&gt;"",G137,"")</f>
      </c>
      <c r="N137" s="30">
        <f t="shared" si="14"/>
      </c>
      <c r="O137" s="50">
        <f aca="true" t="shared" si="18" ref="O137:O200">IF(G137&lt;&gt;"",100*ABS(K137),"")</f>
      </c>
      <c r="P137" s="75">
        <f>IF(G137&lt;&gt;"",MIN(COUNT($I$8:I137),$F$2),"")</f>
      </c>
      <c r="Q137" s="39">
        <f ca="1">IF(G137&lt;&gt;"",SUM(N137:OFFSET(N137,-P137,0))/SUM(O137:OFFSET(O137,-P137,0)),"")</f>
      </c>
      <c r="R137" s="39"/>
    </row>
    <row r="138" spans="1:18" ht="12.75">
      <c r="A138" s="7">
        <f aca="true" t="shared" si="19" ref="A138:A201">1+A137</f>
        <v>131</v>
      </c>
      <c r="C138" s="17"/>
      <c r="D138" s="12"/>
      <c r="E138" s="12"/>
      <c r="F138" s="12"/>
      <c r="G138" s="12"/>
      <c r="H138" s="13"/>
      <c r="I138" s="24"/>
      <c r="K138" s="18">
        <f t="shared" si="15"/>
      </c>
      <c r="L138" s="22">
        <f t="shared" si="16"/>
      </c>
      <c r="M138" s="32">
        <f t="shared" si="17"/>
      </c>
      <c r="N138" s="30">
        <f aca="true" t="shared" si="20" ref="N138:N201">IF(G138&lt;&gt;"",L138*M138,"")</f>
      </c>
      <c r="O138" s="50">
        <f t="shared" si="18"/>
      </c>
      <c r="P138" s="75">
        <f>IF(G138&lt;&gt;"",MIN(COUNT($I$8:I138),$F$2),"")</f>
      </c>
      <c r="Q138" s="39">
        <f ca="1">IF(G138&lt;&gt;"",SUM(N138:OFFSET(N138,-P138,0))/SUM(O138:OFFSET(O138,-P138,0)),"")</f>
      </c>
      <c r="R138" s="39"/>
    </row>
    <row r="139" spans="1:18" ht="12.75">
      <c r="A139" s="7">
        <f t="shared" si="19"/>
        <v>132</v>
      </c>
      <c r="C139" s="17"/>
      <c r="D139" s="12"/>
      <c r="E139" s="12"/>
      <c r="F139" s="12"/>
      <c r="G139" s="12"/>
      <c r="H139" s="13"/>
      <c r="I139" s="24"/>
      <c r="K139" s="18">
        <f t="shared" si="15"/>
      </c>
      <c r="L139" s="22">
        <f t="shared" si="16"/>
      </c>
      <c r="M139" s="32">
        <f t="shared" si="17"/>
      </c>
      <c r="N139" s="30">
        <f t="shared" si="20"/>
      </c>
      <c r="O139" s="50">
        <f t="shared" si="18"/>
      </c>
      <c r="P139" s="75">
        <f>IF(G139&lt;&gt;"",MIN(COUNT($I$8:I139),$F$2),"")</f>
      </c>
      <c r="Q139" s="39">
        <f ca="1">IF(G139&lt;&gt;"",SUM(N139:OFFSET(N139,-P139,0))/SUM(O139:OFFSET(O139,-P139,0)),"")</f>
      </c>
      <c r="R139" s="39"/>
    </row>
    <row r="140" spans="1:18" ht="12.75">
      <c r="A140" s="7">
        <f t="shared" si="19"/>
        <v>133</v>
      </c>
      <c r="C140" s="17"/>
      <c r="D140" s="12"/>
      <c r="E140" s="12"/>
      <c r="F140" s="12"/>
      <c r="G140" s="12"/>
      <c r="H140" s="13"/>
      <c r="I140" s="24"/>
      <c r="K140" s="18">
        <f t="shared" si="15"/>
      </c>
      <c r="L140" s="22">
        <f t="shared" si="16"/>
      </c>
      <c r="M140" s="32">
        <f t="shared" si="17"/>
      </c>
      <c r="N140" s="30">
        <f t="shared" si="20"/>
      </c>
      <c r="O140" s="50">
        <f t="shared" si="18"/>
      </c>
      <c r="P140" s="75">
        <f>IF(G140&lt;&gt;"",MIN(COUNT($I$8:I140),$F$2),"")</f>
      </c>
      <c r="Q140" s="39">
        <f ca="1">IF(G140&lt;&gt;"",SUM(N140:OFFSET(N140,-P140,0))/SUM(O140:OFFSET(O140,-P140,0)),"")</f>
      </c>
      <c r="R140" s="39"/>
    </row>
    <row r="141" spans="1:18" ht="12.75">
      <c r="A141" s="7">
        <f t="shared" si="19"/>
        <v>134</v>
      </c>
      <c r="C141" s="17"/>
      <c r="D141" s="12"/>
      <c r="E141" s="12"/>
      <c r="F141" s="12"/>
      <c r="G141" s="12"/>
      <c r="H141" s="13"/>
      <c r="I141" s="24"/>
      <c r="K141" s="18">
        <f t="shared" si="15"/>
      </c>
      <c r="L141" s="22">
        <f t="shared" si="16"/>
      </c>
      <c r="M141" s="32">
        <f t="shared" si="17"/>
      </c>
      <c r="N141" s="30">
        <f t="shared" si="20"/>
      </c>
      <c r="O141" s="50">
        <f t="shared" si="18"/>
      </c>
      <c r="P141" s="75">
        <f>IF(G141&lt;&gt;"",MIN(COUNT($I$8:I141),$F$2),"")</f>
      </c>
      <c r="Q141" s="39">
        <f ca="1">IF(G141&lt;&gt;"",SUM(N141:OFFSET(N141,-P141,0))/SUM(O141:OFFSET(O141,-P141,0)),"")</f>
      </c>
      <c r="R141" s="39"/>
    </row>
    <row r="142" spans="1:18" ht="12.75">
      <c r="A142" s="7">
        <f t="shared" si="19"/>
        <v>135</v>
      </c>
      <c r="C142" s="17"/>
      <c r="D142" s="12"/>
      <c r="E142" s="12"/>
      <c r="F142" s="12"/>
      <c r="G142" s="12"/>
      <c r="H142" s="13"/>
      <c r="I142" s="24"/>
      <c r="K142" s="18">
        <f t="shared" si="15"/>
      </c>
      <c r="L142" s="22">
        <f t="shared" si="16"/>
      </c>
      <c r="M142" s="32">
        <f t="shared" si="17"/>
      </c>
      <c r="N142" s="30">
        <f t="shared" si="20"/>
      </c>
      <c r="O142" s="50">
        <f t="shared" si="18"/>
      </c>
      <c r="P142" s="75">
        <f>IF(G142&lt;&gt;"",MIN(COUNT($I$8:I142),$F$2),"")</f>
      </c>
      <c r="Q142" s="39">
        <f ca="1">IF(G142&lt;&gt;"",SUM(N142:OFFSET(N142,-P142,0))/SUM(O142:OFFSET(O142,-P142,0)),"")</f>
      </c>
      <c r="R142" s="39"/>
    </row>
    <row r="143" spans="1:18" ht="12.75">
      <c r="A143" s="7">
        <f t="shared" si="19"/>
        <v>136</v>
      </c>
      <c r="C143" s="17"/>
      <c r="D143" s="12"/>
      <c r="E143" s="12"/>
      <c r="F143" s="12"/>
      <c r="G143" s="12"/>
      <c r="H143" s="13"/>
      <c r="I143" s="24"/>
      <c r="K143" s="18">
        <f t="shared" si="15"/>
      </c>
      <c r="L143" s="22">
        <f t="shared" si="16"/>
      </c>
      <c r="M143" s="32">
        <f t="shared" si="17"/>
      </c>
      <c r="N143" s="30">
        <f t="shared" si="20"/>
      </c>
      <c r="O143" s="50">
        <f t="shared" si="18"/>
      </c>
      <c r="P143" s="75">
        <f>IF(G143&lt;&gt;"",MIN(COUNT($I$8:I143),$F$2),"")</f>
      </c>
      <c r="Q143" s="39">
        <f ca="1">IF(G143&lt;&gt;"",SUM(N143:OFFSET(N143,-P143,0))/SUM(O143:OFFSET(O143,-P143,0)),"")</f>
      </c>
      <c r="R143" s="39"/>
    </row>
    <row r="144" spans="1:18" ht="12.75">
      <c r="A144" s="7">
        <f t="shared" si="19"/>
        <v>137</v>
      </c>
      <c r="C144" s="17"/>
      <c r="D144" s="12"/>
      <c r="E144" s="12"/>
      <c r="F144" s="12"/>
      <c r="G144" s="12"/>
      <c r="H144" s="13"/>
      <c r="I144" s="24"/>
      <c r="K144" s="18">
        <f t="shared" si="15"/>
      </c>
      <c r="L144" s="22">
        <f t="shared" si="16"/>
      </c>
      <c r="M144" s="32">
        <f t="shared" si="17"/>
      </c>
      <c r="N144" s="30">
        <f t="shared" si="20"/>
      </c>
      <c r="O144" s="50">
        <f t="shared" si="18"/>
      </c>
      <c r="P144" s="75">
        <f>IF(G144&lt;&gt;"",MIN(COUNT($I$8:I144),$F$2),"")</f>
      </c>
      <c r="Q144" s="39">
        <f ca="1">IF(G144&lt;&gt;"",SUM(N144:OFFSET(N144,-P144,0))/SUM(O144:OFFSET(O144,-P144,0)),"")</f>
      </c>
      <c r="R144" s="39"/>
    </row>
    <row r="145" spans="1:18" ht="12.75">
      <c r="A145" s="7">
        <f t="shared" si="19"/>
        <v>138</v>
      </c>
      <c r="C145" s="17"/>
      <c r="D145" s="12"/>
      <c r="E145" s="12"/>
      <c r="F145" s="12"/>
      <c r="G145" s="12"/>
      <c r="H145" s="13"/>
      <c r="I145" s="24"/>
      <c r="K145" s="18">
        <f t="shared" si="15"/>
      </c>
      <c r="L145" s="22">
        <f t="shared" si="16"/>
      </c>
      <c r="M145" s="32">
        <f t="shared" si="17"/>
      </c>
      <c r="N145" s="30">
        <f t="shared" si="20"/>
      </c>
      <c r="O145" s="50">
        <f t="shared" si="18"/>
      </c>
      <c r="P145" s="75">
        <f>IF(G145&lt;&gt;"",MIN(COUNT($I$8:I145),$F$2),"")</f>
      </c>
      <c r="Q145" s="39">
        <f ca="1">IF(G145&lt;&gt;"",SUM(N145:OFFSET(N145,-P145,0))/SUM(O145:OFFSET(O145,-P145,0)),"")</f>
      </c>
      <c r="R145" s="39"/>
    </row>
    <row r="146" spans="1:18" ht="12.75">
      <c r="A146" s="7">
        <f t="shared" si="19"/>
        <v>139</v>
      </c>
      <c r="C146" s="17"/>
      <c r="D146" s="12"/>
      <c r="E146" s="12"/>
      <c r="F146" s="12"/>
      <c r="G146" s="12"/>
      <c r="H146" s="13"/>
      <c r="I146" s="24"/>
      <c r="K146" s="18">
        <f t="shared" si="15"/>
      </c>
      <c r="L146" s="22">
        <f t="shared" si="16"/>
      </c>
      <c r="M146" s="32">
        <f t="shared" si="17"/>
      </c>
      <c r="N146" s="30">
        <f t="shared" si="20"/>
      </c>
      <c r="O146" s="50">
        <f t="shared" si="18"/>
      </c>
      <c r="P146" s="75">
        <f>IF(G146&lt;&gt;"",MIN(COUNT($I$8:I146),$F$2),"")</f>
      </c>
      <c r="Q146" s="39">
        <f ca="1">IF(G146&lt;&gt;"",SUM(N146:OFFSET(N146,-P146,0))/SUM(O146:OFFSET(O146,-P146,0)),"")</f>
      </c>
      <c r="R146" s="39"/>
    </row>
    <row r="147" spans="1:18" ht="12.75">
      <c r="A147" s="7">
        <f t="shared" si="19"/>
        <v>140</v>
      </c>
      <c r="C147" s="17"/>
      <c r="D147" s="12"/>
      <c r="E147" s="12"/>
      <c r="F147" s="12"/>
      <c r="G147" s="12"/>
      <c r="H147" s="13"/>
      <c r="I147" s="24"/>
      <c r="K147" s="18">
        <f t="shared" si="15"/>
      </c>
      <c r="L147" s="22">
        <f t="shared" si="16"/>
      </c>
      <c r="M147" s="32">
        <f t="shared" si="17"/>
      </c>
      <c r="N147" s="30">
        <f t="shared" si="20"/>
      </c>
      <c r="O147" s="50">
        <f t="shared" si="18"/>
      </c>
      <c r="P147" s="75">
        <f>IF(G147&lt;&gt;"",MIN(COUNT($I$8:I147),$F$2),"")</f>
      </c>
      <c r="Q147" s="39">
        <f ca="1">IF(G147&lt;&gt;"",SUM(N147:OFFSET(N147,-P147,0))/SUM(O147:OFFSET(O147,-P147,0)),"")</f>
      </c>
      <c r="R147" s="39"/>
    </row>
    <row r="148" spans="1:18" ht="12.75">
      <c r="A148" s="7">
        <f t="shared" si="19"/>
        <v>141</v>
      </c>
      <c r="C148" s="17"/>
      <c r="D148" s="12"/>
      <c r="E148" s="12"/>
      <c r="F148" s="12"/>
      <c r="G148" s="12"/>
      <c r="H148" s="13"/>
      <c r="I148" s="24"/>
      <c r="K148" s="18">
        <f t="shared" si="15"/>
      </c>
      <c r="L148" s="22">
        <f t="shared" si="16"/>
      </c>
      <c r="M148" s="32">
        <f t="shared" si="17"/>
      </c>
      <c r="N148" s="30">
        <f t="shared" si="20"/>
      </c>
      <c r="O148" s="50">
        <f t="shared" si="18"/>
      </c>
      <c r="P148" s="75">
        <f>IF(G148&lt;&gt;"",MIN(COUNT($I$8:I148),$F$2),"")</f>
      </c>
      <c r="Q148" s="39">
        <f ca="1">IF(G148&lt;&gt;"",SUM(N148:OFFSET(N148,-P148,0))/SUM(O148:OFFSET(O148,-P148,0)),"")</f>
      </c>
      <c r="R148" s="39"/>
    </row>
    <row r="149" spans="1:18" ht="12.75">
      <c r="A149" s="7">
        <f t="shared" si="19"/>
        <v>142</v>
      </c>
      <c r="C149" s="17"/>
      <c r="D149" s="12"/>
      <c r="E149" s="12"/>
      <c r="F149" s="12"/>
      <c r="G149" s="12"/>
      <c r="H149" s="13"/>
      <c r="I149" s="24"/>
      <c r="K149" s="18">
        <f t="shared" si="15"/>
      </c>
      <c r="L149" s="22">
        <f t="shared" si="16"/>
      </c>
      <c r="M149" s="32">
        <f t="shared" si="17"/>
      </c>
      <c r="N149" s="30">
        <f t="shared" si="20"/>
      </c>
      <c r="O149" s="50">
        <f t="shared" si="18"/>
      </c>
      <c r="P149" s="75">
        <f>IF(G149&lt;&gt;"",MIN(COUNT($I$8:I149),$F$2),"")</f>
      </c>
      <c r="Q149" s="39">
        <f ca="1">IF(G149&lt;&gt;"",SUM(N149:OFFSET(N149,-P149,0))/SUM(O149:OFFSET(O149,-P149,0)),"")</f>
      </c>
      <c r="R149" s="39"/>
    </row>
    <row r="150" spans="1:18" ht="12.75">
      <c r="A150" s="7">
        <f t="shared" si="19"/>
        <v>143</v>
      </c>
      <c r="C150" s="17"/>
      <c r="D150" s="12"/>
      <c r="E150" s="12"/>
      <c r="F150" s="12"/>
      <c r="G150" s="12"/>
      <c r="H150" s="13"/>
      <c r="I150" s="24"/>
      <c r="K150" s="18">
        <f t="shared" si="15"/>
      </c>
      <c r="L150" s="22">
        <f t="shared" si="16"/>
      </c>
      <c r="M150" s="32">
        <f t="shared" si="17"/>
      </c>
      <c r="N150" s="30">
        <f t="shared" si="20"/>
      </c>
      <c r="O150" s="50">
        <f t="shared" si="18"/>
      </c>
      <c r="P150" s="75">
        <f>IF(G150&lt;&gt;"",MIN(COUNT($I$8:I150),$F$2),"")</f>
      </c>
      <c r="Q150" s="39">
        <f ca="1">IF(G150&lt;&gt;"",SUM(N150:OFFSET(N150,-P150,0))/SUM(O150:OFFSET(O150,-P150,0)),"")</f>
      </c>
      <c r="R150" s="39"/>
    </row>
    <row r="151" spans="1:18" ht="12.75">
      <c r="A151" s="7">
        <f t="shared" si="19"/>
        <v>144</v>
      </c>
      <c r="C151" s="17"/>
      <c r="D151" s="12"/>
      <c r="E151" s="12"/>
      <c r="F151" s="12"/>
      <c r="G151" s="12"/>
      <c r="H151" s="13"/>
      <c r="I151" s="24"/>
      <c r="K151" s="18">
        <f t="shared" si="15"/>
      </c>
      <c r="L151" s="22">
        <f t="shared" si="16"/>
      </c>
      <c r="M151" s="32">
        <f t="shared" si="17"/>
      </c>
      <c r="N151" s="30">
        <f t="shared" si="20"/>
      </c>
      <c r="O151" s="50">
        <f t="shared" si="18"/>
      </c>
      <c r="P151" s="75">
        <f>IF(G151&lt;&gt;"",MIN(COUNT($I$8:I151),$F$2),"")</f>
      </c>
      <c r="Q151" s="39">
        <f ca="1">IF(G151&lt;&gt;"",SUM(N151:OFFSET(N151,-P151,0))/SUM(O151:OFFSET(O151,-P151,0)),"")</f>
      </c>
      <c r="R151" s="39"/>
    </row>
    <row r="152" spans="1:18" ht="12.75">
      <c r="A152" s="7">
        <f t="shared" si="19"/>
        <v>145</v>
      </c>
      <c r="C152" s="17"/>
      <c r="D152" s="12"/>
      <c r="E152" s="12"/>
      <c r="F152" s="12"/>
      <c r="G152" s="12"/>
      <c r="H152" s="13"/>
      <c r="I152" s="24"/>
      <c r="K152" s="18">
        <f t="shared" si="15"/>
      </c>
      <c r="L152" s="22">
        <f t="shared" si="16"/>
      </c>
      <c r="M152" s="32">
        <f t="shared" si="17"/>
      </c>
      <c r="N152" s="30">
        <f t="shared" si="20"/>
      </c>
      <c r="O152" s="50">
        <f t="shared" si="18"/>
      </c>
      <c r="P152" s="75">
        <f>IF(G152&lt;&gt;"",MIN(COUNT($I$8:I152),$F$2),"")</f>
      </c>
      <c r="Q152" s="39">
        <f ca="1">IF(G152&lt;&gt;"",SUM(N152:OFFSET(N152,-P152,0))/SUM(O152:OFFSET(O152,-P152,0)),"")</f>
      </c>
      <c r="R152" s="39"/>
    </row>
    <row r="153" spans="1:18" ht="12.75">
      <c r="A153" s="7">
        <f t="shared" si="19"/>
        <v>146</v>
      </c>
      <c r="C153" s="17"/>
      <c r="D153" s="12"/>
      <c r="E153" s="12"/>
      <c r="F153" s="12"/>
      <c r="G153" s="12"/>
      <c r="H153" s="13"/>
      <c r="I153" s="24"/>
      <c r="K153" s="18">
        <f t="shared" si="15"/>
      </c>
      <c r="L153" s="22">
        <f t="shared" si="16"/>
      </c>
      <c r="M153" s="32">
        <f t="shared" si="17"/>
      </c>
      <c r="N153" s="30">
        <f t="shared" si="20"/>
      </c>
      <c r="O153" s="50">
        <f t="shared" si="18"/>
      </c>
      <c r="P153" s="75">
        <f>IF(G153&lt;&gt;"",MIN(COUNT($I$8:I153),$F$2),"")</f>
      </c>
      <c r="Q153" s="39">
        <f ca="1">IF(G153&lt;&gt;"",SUM(N153:OFFSET(N153,-P153,0))/SUM(O153:OFFSET(O153,-P153,0)),"")</f>
      </c>
      <c r="R153" s="39"/>
    </row>
    <row r="154" spans="1:18" ht="12.75">
      <c r="A154" s="7">
        <f t="shared" si="19"/>
        <v>147</v>
      </c>
      <c r="C154" s="17"/>
      <c r="D154" s="12"/>
      <c r="E154" s="12"/>
      <c r="F154" s="12"/>
      <c r="G154" s="12"/>
      <c r="H154" s="13"/>
      <c r="I154" s="24"/>
      <c r="K154" s="18">
        <f t="shared" si="15"/>
      </c>
      <c r="L154" s="22">
        <f t="shared" si="16"/>
      </c>
      <c r="M154" s="32">
        <f t="shared" si="17"/>
      </c>
      <c r="N154" s="30">
        <f t="shared" si="20"/>
      </c>
      <c r="O154" s="50">
        <f t="shared" si="18"/>
      </c>
      <c r="P154" s="75">
        <f>IF(G154&lt;&gt;"",MIN(COUNT($I$8:I154),$F$2),"")</f>
      </c>
      <c r="Q154" s="39">
        <f ca="1">IF(G154&lt;&gt;"",SUM(N154:OFFSET(N154,-P154,0))/SUM(O154:OFFSET(O154,-P154,0)),"")</f>
      </c>
      <c r="R154" s="39"/>
    </row>
    <row r="155" spans="1:18" ht="12.75">
      <c r="A155" s="7">
        <f t="shared" si="19"/>
        <v>148</v>
      </c>
      <c r="C155" s="17"/>
      <c r="D155" s="12"/>
      <c r="E155" s="12"/>
      <c r="F155" s="12"/>
      <c r="G155" s="12"/>
      <c r="H155" s="13"/>
      <c r="I155" s="24"/>
      <c r="K155" s="18">
        <f t="shared" si="15"/>
      </c>
      <c r="L155" s="22">
        <f t="shared" si="16"/>
      </c>
      <c r="M155" s="32">
        <f t="shared" si="17"/>
      </c>
      <c r="N155" s="30">
        <f t="shared" si="20"/>
      </c>
      <c r="O155" s="50">
        <f t="shared" si="18"/>
      </c>
      <c r="P155" s="75">
        <f>IF(G155&lt;&gt;"",MIN(COUNT($I$8:I155),$F$2),"")</f>
      </c>
      <c r="Q155" s="39">
        <f ca="1">IF(G155&lt;&gt;"",SUM(N155:OFFSET(N155,-P155,0))/SUM(O155:OFFSET(O155,-P155,0)),"")</f>
      </c>
      <c r="R155" s="39"/>
    </row>
    <row r="156" spans="1:18" ht="12.75">
      <c r="A156" s="7">
        <f t="shared" si="19"/>
        <v>149</v>
      </c>
      <c r="C156" s="17"/>
      <c r="D156" s="12"/>
      <c r="E156" s="12"/>
      <c r="F156" s="12"/>
      <c r="G156" s="12"/>
      <c r="H156" s="13"/>
      <c r="I156" s="24"/>
      <c r="K156" s="18">
        <f t="shared" si="15"/>
      </c>
      <c r="L156" s="22">
        <f t="shared" si="16"/>
      </c>
      <c r="M156" s="32">
        <f t="shared" si="17"/>
      </c>
      <c r="N156" s="30">
        <f t="shared" si="20"/>
      </c>
      <c r="O156" s="50">
        <f t="shared" si="18"/>
      </c>
      <c r="P156" s="75">
        <f>IF(G156&lt;&gt;"",MIN(COUNT($I$8:I156),$F$2),"")</f>
      </c>
      <c r="Q156" s="39">
        <f ca="1">IF(G156&lt;&gt;"",SUM(N156:OFFSET(N156,-P156,0))/SUM(O156:OFFSET(O156,-P156,0)),"")</f>
      </c>
      <c r="R156" s="39"/>
    </row>
    <row r="157" spans="1:18" ht="12.75">
      <c r="A157" s="7">
        <f t="shared" si="19"/>
        <v>150</v>
      </c>
      <c r="C157" s="17"/>
      <c r="D157" s="12"/>
      <c r="E157" s="12"/>
      <c r="F157" s="12"/>
      <c r="G157" s="12"/>
      <c r="H157" s="13"/>
      <c r="I157" s="24"/>
      <c r="K157" s="18">
        <f t="shared" si="15"/>
      </c>
      <c r="L157" s="22">
        <f t="shared" si="16"/>
      </c>
      <c r="M157" s="32">
        <f t="shared" si="17"/>
      </c>
      <c r="N157" s="30">
        <f t="shared" si="20"/>
      </c>
      <c r="O157" s="50">
        <f t="shared" si="18"/>
      </c>
      <c r="P157" s="75">
        <f>IF(G157&lt;&gt;"",MIN(COUNT($I$8:I157),$F$2),"")</f>
      </c>
      <c r="Q157" s="39">
        <f ca="1">IF(G157&lt;&gt;"",SUM(N157:OFFSET(N157,-P157,0))/SUM(O157:OFFSET(O157,-P157,0)),"")</f>
      </c>
      <c r="R157" s="39"/>
    </row>
    <row r="158" spans="1:18" ht="12.75">
      <c r="A158" s="7">
        <f t="shared" si="19"/>
        <v>151</v>
      </c>
      <c r="C158" s="17"/>
      <c r="D158" s="12"/>
      <c r="E158" s="12"/>
      <c r="F158" s="12"/>
      <c r="G158" s="12"/>
      <c r="H158" s="13"/>
      <c r="I158" s="24"/>
      <c r="K158" s="18">
        <f t="shared" si="15"/>
      </c>
      <c r="L158" s="22">
        <f t="shared" si="16"/>
      </c>
      <c r="M158" s="32">
        <f t="shared" si="17"/>
      </c>
      <c r="N158" s="30">
        <f t="shared" si="20"/>
      </c>
      <c r="O158" s="50">
        <f t="shared" si="18"/>
      </c>
      <c r="P158" s="75">
        <f>IF(G158&lt;&gt;"",MIN(COUNT($I$8:I158),$F$2),"")</f>
      </c>
      <c r="Q158" s="39">
        <f ca="1">IF(G158&lt;&gt;"",SUM(N158:OFFSET(N158,-P158,0))/SUM(O158:OFFSET(O158,-P158,0)),"")</f>
      </c>
      <c r="R158" s="39"/>
    </row>
    <row r="159" spans="1:18" ht="12.75">
      <c r="A159" s="7">
        <f t="shared" si="19"/>
        <v>152</v>
      </c>
      <c r="C159" s="17"/>
      <c r="D159" s="12"/>
      <c r="E159" s="12"/>
      <c r="F159" s="12"/>
      <c r="G159" s="12"/>
      <c r="H159" s="13"/>
      <c r="I159" s="24"/>
      <c r="K159" s="18">
        <f t="shared" si="15"/>
      </c>
      <c r="L159" s="22">
        <f t="shared" si="16"/>
      </c>
      <c r="M159" s="32">
        <f t="shared" si="17"/>
      </c>
      <c r="N159" s="30">
        <f t="shared" si="20"/>
      </c>
      <c r="O159" s="50">
        <f t="shared" si="18"/>
      </c>
      <c r="P159" s="75">
        <f>IF(G159&lt;&gt;"",MIN(COUNT($I$8:I159),$F$2),"")</f>
      </c>
      <c r="Q159" s="39">
        <f ca="1">IF(G159&lt;&gt;"",SUM(N159:OFFSET(N159,-P159,0))/SUM(O159:OFFSET(O159,-P159,0)),"")</f>
      </c>
      <c r="R159" s="39"/>
    </row>
    <row r="160" spans="1:18" ht="12.75">
      <c r="A160" s="7">
        <f t="shared" si="19"/>
        <v>153</v>
      </c>
      <c r="C160" s="17"/>
      <c r="D160" s="12"/>
      <c r="E160" s="12"/>
      <c r="F160" s="12"/>
      <c r="G160" s="12"/>
      <c r="H160" s="13"/>
      <c r="I160" s="24"/>
      <c r="K160" s="18">
        <f t="shared" si="15"/>
      </c>
      <c r="L160" s="22">
        <f t="shared" si="16"/>
      </c>
      <c r="M160" s="32">
        <f t="shared" si="17"/>
      </c>
      <c r="N160" s="30">
        <f t="shared" si="20"/>
      </c>
      <c r="O160" s="50">
        <f t="shared" si="18"/>
      </c>
      <c r="P160" s="75">
        <f>IF(G160&lt;&gt;"",MIN(COUNT($I$8:I160),$F$2),"")</f>
      </c>
      <c r="Q160" s="39">
        <f ca="1">IF(G160&lt;&gt;"",SUM(N160:OFFSET(N160,-P160,0))/SUM(O160:OFFSET(O160,-P160,0)),"")</f>
      </c>
      <c r="R160" s="39"/>
    </row>
    <row r="161" spans="1:18" ht="12.75">
      <c r="A161" s="7">
        <f t="shared" si="19"/>
        <v>154</v>
      </c>
      <c r="C161" s="17"/>
      <c r="D161" s="12"/>
      <c r="E161" s="12"/>
      <c r="F161" s="12"/>
      <c r="G161" s="12"/>
      <c r="H161" s="13"/>
      <c r="I161" s="24"/>
      <c r="K161" s="18">
        <f t="shared" si="15"/>
      </c>
      <c r="L161" s="22">
        <f t="shared" si="16"/>
      </c>
      <c r="M161" s="32">
        <f t="shared" si="17"/>
      </c>
      <c r="N161" s="30">
        <f t="shared" si="20"/>
      </c>
      <c r="O161" s="50">
        <f t="shared" si="18"/>
      </c>
      <c r="P161" s="75">
        <f>IF(G161&lt;&gt;"",MIN(COUNT($I$8:I161),$F$2),"")</f>
      </c>
      <c r="Q161" s="39">
        <f ca="1">IF(G161&lt;&gt;"",SUM(N161:OFFSET(N161,-P161,0))/SUM(O161:OFFSET(O161,-P161,0)),"")</f>
      </c>
      <c r="R161" s="39"/>
    </row>
    <row r="162" spans="1:18" ht="12.75">
      <c r="A162" s="7">
        <f t="shared" si="19"/>
        <v>155</v>
      </c>
      <c r="C162" s="17"/>
      <c r="D162" s="12"/>
      <c r="E162" s="12"/>
      <c r="F162" s="12"/>
      <c r="G162" s="12"/>
      <c r="H162" s="13"/>
      <c r="I162" s="24"/>
      <c r="K162" s="18">
        <f t="shared" si="15"/>
      </c>
      <c r="L162" s="22">
        <f t="shared" si="16"/>
      </c>
      <c r="M162" s="32">
        <f t="shared" si="17"/>
      </c>
      <c r="N162" s="30">
        <f t="shared" si="20"/>
      </c>
      <c r="O162" s="50">
        <f t="shared" si="18"/>
      </c>
      <c r="P162" s="75">
        <f>IF(G162&lt;&gt;"",MIN(COUNT($I$8:I162),$F$2),"")</f>
      </c>
      <c r="Q162" s="39">
        <f ca="1">IF(G162&lt;&gt;"",SUM(N162:OFFSET(N162,-P162,0))/SUM(O162:OFFSET(O162,-P162,0)),"")</f>
      </c>
      <c r="R162" s="39"/>
    </row>
    <row r="163" spans="1:18" ht="12.75">
      <c r="A163" s="7">
        <f t="shared" si="19"/>
        <v>156</v>
      </c>
      <c r="C163" s="17"/>
      <c r="D163" s="12"/>
      <c r="E163" s="12"/>
      <c r="F163" s="12"/>
      <c r="G163" s="12"/>
      <c r="H163" s="13"/>
      <c r="I163" s="24"/>
      <c r="K163" s="18">
        <f t="shared" si="15"/>
      </c>
      <c r="L163" s="22">
        <f t="shared" si="16"/>
      </c>
      <c r="M163" s="32">
        <f t="shared" si="17"/>
      </c>
      <c r="N163" s="30">
        <f t="shared" si="20"/>
      </c>
      <c r="O163" s="50">
        <f t="shared" si="18"/>
      </c>
      <c r="P163" s="75">
        <f>IF(G163&lt;&gt;"",MIN(COUNT($I$8:I163),$F$2),"")</f>
      </c>
      <c r="Q163" s="39">
        <f ca="1">IF(G163&lt;&gt;"",SUM(N163:OFFSET(N163,-P163,0))/SUM(O163:OFFSET(O163,-P163,0)),"")</f>
      </c>
      <c r="R163" s="39"/>
    </row>
    <row r="164" spans="1:18" ht="12.75">
      <c r="A164" s="7">
        <f t="shared" si="19"/>
        <v>157</v>
      </c>
      <c r="C164" s="17"/>
      <c r="D164" s="12"/>
      <c r="E164" s="12"/>
      <c r="F164" s="12"/>
      <c r="G164" s="12"/>
      <c r="H164" s="13"/>
      <c r="I164" s="24"/>
      <c r="K164" s="18">
        <f t="shared" si="15"/>
      </c>
      <c r="L164" s="22">
        <f t="shared" si="16"/>
      </c>
      <c r="M164" s="32">
        <f t="shared" si="17"/>
      </c>
      <c r="N164" s="30">
        <f t="shared" si="20"/>
      </c>
      <c r="O164" s="50">
        <f t="shared" si="18"/>
      </c>
      <c r="P164" s="75">
        <f>IF(G164&lt;&gt;"",MIN(COUNT($I$8:I164),$F$2),"")</f>
      </c>
      <c r="Q164" s="39">
        <f ca="1">IF(G164&lt;&gt;"",SUM(N164:OFFSET(N164,-P164,0))/SUM(O164:OFFSET(O164,-P164,0)),"")</f>
      </c>
      <c r="R164" s="39"/>
    </row>
    <row r="165" spans="1:18" ht="12.75">
      <c r="A165" s="7">
        <f t="shared" si="19"/>
        <v>158</v>
      </c>
      <c r="C165" s="17"/>
      <c r="D165" s="12"/>
      <c r="E165" s="12"/>
      <c r="F165" s="12"/>
      <c r="G165" s="12"/>
      <c r="H165" s="13"/>
      <c r="I165" s="24"/>
      <c r="K165" s="18">
        <f t="shared" si="15"/>
      </c>
      <c r="L165" s="22">
        <f t="shared" si="16"/>
      </c>
      <c r="M165" s="32">
        <f t="shared" si="17"/>
      </c>
      <c r="N165" s="30">
        <f t="shared" si="20"/>
      </c>
      <c r="O165" s="50">
        <f t="shared" si="18"/>
      </c>
      <c r="P165" s="75">
        <f>IF(G165&lt;&gt;"",MIN(COUNT($I$8:I165),$F$2),"")</f>
      </c>
      <c r="Q165" s="39">
        <f ca="1">IF(G165&lt;&gt;"",SUM(N165:OFFSET(N165,-P165,0))/SUM(O165:OFFSET(O165,-P165,0)),"")</f>
      </c>
      <c r="R165" s="39"/>
    </row>
    <row r="166" spans="1:18" ht="12.75">
      <c r="A166" s="7">
        <f t="shared" si="19"/>
        <v>159</v>
      </c>
      <c r="C166" s="17"/>
      <c r="D166" s="12"/>
      <c r="E166" s="12"/>
      <c r="F166" s="12"/>
      <c r="G166" s="12"/>
      <c r="H166" s="13"/>
      <c r="I166" s="24"/>
      <c r="K166" s="18">
        <f t="shared" si="15"/>
      </c>
      <c r="L166" s="22">
        <f t="shared" si="16"/>
      </c>
      <c r="M166" s="32">
        <f t="shared" si="17"/>
      </c>
      <c r="N166" s="30">
        <f t="shared" si="20"/>
      </c>
      <c r="O166" s="50">
        <f t="shared" si="18"/>
      </c>
      <c r="P166" s="75">
        <f>IF(G166&lt;&gt;"",MIN(COUNT($I$8:I166),$F$2),"")</f>
      </c>
      <c r="Q166" s="39">
        <f ca="1">IF(G166&lt;&gt;"",SUM(N166:OFFSET(N166,-P166,0))/SUM(O166:OFFSET(O166,-P166,0)),"")</f>
      </c>
      <c r="R166" s="39"/>
    </row>
    <row r="167" spans="1:18" ht="12.75">
      <c r="A167" s="7">
        <f t="shared" si="19"/>
        <v>160</v>
      </c>
      <c r="C167" s="17"/>
      <c r="D167" s="12"/>
      <c r="E167" s="12"/>
      <c r="F167" s="12"/>
      <c r="G167" s="12"/>
      <c r="H167" s="13"/>
      <c r="I167" s="24"/>
      <c r="K167" s="18">
        <f t="shared" si="15"/>
      </c>
      <c r="L167" s="22">
        <f t="shared" si="16"/>
      </c>
      <c r="M167" s="32">
        <f t="shared" si="17"/>
      </c>
      <c r="N167" s="30">
        <f t="shared" si="20"/>
      </c>
      <c r="O167" s="50">
        <f t="shared" si="18"/>
      </c>
      <c r="P167" s="75">
        <f>IF(G167&lt;&gt;"",MIN(COUNT($I$8:I167),$F$2),"")</f>
      </c>
      <c r="Q167" s="39">
        <f ca="1">IF(G167&lt;&gt;"",SUM(N167:OFFSET(N167,-P167,0))/SUM(O167:OFFSET(O167,-P167,0)),"")</f>
      </c>
      <c r="R167" s="39"/>
    </row>
    <row r="168" spans="1:18" ht="12.75">
      <c r="A168" s="7">
        <f t="shared" si="19"/>
        <v>161</v>
      </c>
      <c r="C168" s="17"/>
      <c r="D168" s="12"/>
      <c r="E168" s="12"/>
      <c r="F168" s="12"/>
      <c r="G168" s="12"/>
      <c r="H168" s="13"/>
      <c r="I168" s="24"/>
      <c r="K168" s="18">
        <f t="shared" si="15"/>
      </c>
      <c r="L168" s="22">
        <f t="shared" si="16"/>
      </c>
      <c r="M168" s="32">
        <f t="shared" si="17"/>
      </c>
      <c r="N168" s="30">
        <f t="shared" si="20"/>
      </c>
      <c r="O168" s="50">
        <f t="shared" si="18"/>
      </c>
      <c r="P168" s="75">
        <f>IF(G168&lt;&gt;"",MIN(COUNT($I$8:I168),$F$2),"")</f>
      </c>
      <c r="Q168" s="39">
        <f ca="1">IF(G168&lt;&gt;"",SUM(N168:OFFSET(N168,-P168,0))/SUM(O168:OFFSET(O168,-P168,0)),"")</f>
      </c>
      <c r="R168" s="39"/>
    </row>
    <row r="169" spans="1:18" ht="12.75">
      <c r="A169" s="7">
        <f t="shared" si="19"/>
        <v>162</v>
      </c>
      <c r="C169" s="17"/>
      <c r="D169" s="12"/>
      <c r="E169" s="12"/>
      <c r="F169" s="12"/>
      <c r="G169" s="12"/>
      <c r="H169" s="13"/>
      <c r="I169" s="24"/>
      <c r="K169" s="18">
        <f t="shared" si="15"/>
      </c>
      <c r="L169" s="22">
        <f t="shared" si="16"/>
      </c>
      <c r="M169" s="32">
        <f t="shared" si="17"/>
      </c>
      <c r="N169" s="30">
        <f t="shared" si="20"/>
      </c>
      <c r="O169" s="50">
        <f t="shared" si="18"/>
      </c>
      <c r="P169" s="75">
        <f>IF(G169&lt;&gt;"",MIN(COUNT($I$8:I169),$F$2),"")</f>
      </c>
      <c r="Q169" s="39">
        <f ca="1">IF(G169&lt;&gt;"",SUM(N169:OFFSET(N169,-P169,0))/SUM(O169:OFFSET(O169,-P169,0)),"")</f>
      </c>
      <c r="R169" s="39"/>
    </row>
    <row r="170" spans="1:18" ht="12.75">
      <c r="A170" s="7">
        <f t="shared" si="19"/>
        <v>163</v>
      </c>
      <c r="C170" s="17"/>
      <c r="D170" s="12"/>
      <c r="E170" s="12"/>
      <c r="F170" s="12"/>
      <c r="G170" s="12"/>
      <c r="H170" s="13"/>
      <c r="I170" s="24"/>
      <c r="K170" s="18">
        <f t="shared" si="15"/>
      </c>
      <c r="L170" s="22">
        <f t="shared" si="16"/>
      </c>
      <c r="M170" s="32">
        <f t="shared" si="17"/>
      </c>
      <c r="N170" s="30">
        <f t="shared" si="20"/>
      </c>
      <c r="O170" s="50">
        <f t="shared" si="18"/>
      </c>
      <c r="P170" s="75">
        <f>IF(G170&lt;&gt;"",MIN(COUNT($I$8:I170),$F$2),"")</f>
      </c>
      <c r="Q170" s="39">
        <f ca="1">IF(G170&lt;&gt;"",SUM(N170:OFFSET(N170,-P170,0))/SUM(O170:OFFSET(O170,-P170,0)),"")</f>
      </c>
      <c r="R170" s="39"/>
    </row>
    <row r="171" spans="1:18" ht="12.75">
      <c r="A171" s="7">
        <f t="shared" si="19"/>
        <v>164</v>
      </c>
      <c r="C171" s="17"/>
      <c r="D171" s="12"/>
      <c r="E171" s="12"/>
      <c r="F171" s="12"/>
      <c r="G171" s="12"/>
      <c r="H171" s="13"/>
      <c r="I171" s="24"/>
      <c r="K171" s="18">
        <f t="shared" si="15"/>
      </c>
      <c r="L171" s="22">
        <f t="shared" si="16"/>
      </c>
      <c r="M171" s="32">
        <f t="shared" si="17"/>
      </c>
      <c r="N171" s="30">
        <f t="shared" si="20"/>
      </c>
      <c r="O171" s="50">
        <f t="shared" si="18"/>
      </c>
      <c r="P171" s="75">
        <f>IF(G171&lt;&gt;"",MIN(COUNT($I$8:I171),$F$2),"")</f>
      </c>
      <c r="Q171" s="39">
        <f ca="1">IF(G171&lt;&gt;"",SUM(N171:OFFSET(N171,-P171,0))/SUM(O171:OFFSET(O171,-P171,0)),"")</f>
      </c>
      <c r="R171" s="39"/>
    </row>
    <row r="172" spans="1:18" ht="12.75">
      <c r="A172" s="7">
        <f t="shared" si="19"/>
        <v>165</v>
      </c>
      <c r="C172" s="17"/>
      <c r="D172" s="12"/>
      <c r="E172" s="12"/>
      <c r="F172" s="12"/>
      <c r="G172" s="12"/>
      <c r="H172" s="13"/>
      <c r="I172" s="24"/>
      <c r="K172" s="18">
        <f t="shared" si="15"/>
      </c>
      <c r="L172" s="22">
        <f t="shared" si="16"/>
      </c>
      <c r="M172" s="32">
        <f t="shared" si="17"/>
      </c>
      <c r="N172" s="30">
        <f t="shared" si="20"/>
      </c>
      <c r="O172" s="50">
        <f t="shared" si="18"/>
      </c>
      <c r="P172" s="75">
        <f>IF(G172&lt;&gt;"",MIN(COUNT($I$8:I172),$F$2),"")</f>
      </c>
      <c r="Q172" s="39">
        <f ca="1">IF(G172&lt;&gt;"",SUM(N172:OFFSET(N172,-P172,0))/SUM(O172:OFFSET(O172,-P172,0)),"")</f>
      </c>
      <c r="R172" s="39"/>
    </row>
    <row r="173" spans="1:18" ht="12.75">
      <c r="A173" s="7">
        <f t="shared" si="19"/>
        <v>166</v>
      </c>
      <c r="C173" s="17"/>
      <c r="D173" s="12"/>
      <c r="E173" s="12"/>
      <c r="F173" s="12"/>
      <c r="G173" s="12"/>
      <c r="H173" s="13"/>
      <c r="I173" s="24"/>
      <c r="K173" s="18">
        <f t="shared" si="15"/>
      </c>
      <c r="L173" s="22">
        <f t="shared" si="16"/>
      </c>
      <c r="M173" s="32">
        <f t="shared" si="17"/>
      </c>
      <c r="N173" s="30">
        <f t="shared" si="20"/>
      </c>
      <c r="O173" s="50">
        <f t="shared" si="18"/>
      </c>
      <c r="P173" s="75">
        <f>IF(G173&lt;&gt;"",MIN(COUNT($I$8:I173),$F$2),"")</f>
      </c>
      <c r="Q173" s="39">
        <f ca="1">IF(G173&lt;&gt;"",SUM(N173:OFFSET(N173,-P173,0))/SUM(O173:OFFSET(O173,-P173,0)),"")</f>
      </c>
      <c r="R173" s="39"/>
    </row>
    <row r="174" spans="1:18" ht="12.75">
      <c r="A174" s="7">
        <f t="shared" si="19"/>
        <v>167</v>
      </c>
      <c r="C174" s="17"/>
      <c r="D174" s="12"/>
      <c r="E174" s="12"/>
      <c r="F174" s="12"/>
      <c r="G174" s="12"/>
      <c r="H174" s="13"/>
      <c r="I174" s="24"/>
      <c r="K174" s="18">
        <f t="shared" si="15"/>
      </c>
      <c r="L174" s="22">
        <f t="shared" si="16"/>
      </c>
      <c r="M174" s="32">
        <f t="shared" si="17"/>
      </c>
      <c r="N174" s="30">
        <f t="shared" si="20"/>
      </c>
      <c r="O174" s="50">
        <f t="shared" si="18"/>
      </c>
      <c r="P174" s="75">
        <f>IF(G174&lt;&gt;"",MIN(COUNT($I$8:I174),$F$2),"")</f>
      </c>
      <c r="Q174" s="39">
        <f ca="1">IF(G174&lt;&gt;"",SUM(N174:OFFSET(N174,-P174,0))/SUM(O174:OFFSET(O174,-P174,0)),"")</f>
      </c>
      <c r="R174" s="39"/>
    </row>
    <row r="175" spans="1:18" ht="12.75">
      <c r="A175" s="7">
        <f t="shared" si="19"/>
        <v>168</v>
      </c>
      <c r="C175" s="17"/>
      <c r="D175" s="12"/>
      <c r="E175" s="12"/>
      <c r="F175" s="12"/>
      <c r="G175" s="12"/>
      <c r="H175" s="13"/>
      <c r="I175" s="24"/>
      <c r="K175" s="18">
        <f t="shared" si="15"/>
      </c>
      <c r="L175" s="22">
        <f t="shared" si="16"/>
      </c>
      <c r="M175" s="32">
        <f t="shared" si="17"/>
      </c>
      <c r="N175" s="30">
        <f t="shared" si="20"/>
      </c>
      <c r="O175" s="50">
        <f t="shared" si="18"/>
      </c>
      <c r="P175" s="75">
        <f>IF(G175&lt;&gt;"",MIN(COUNT($I$8:I175),$F$2),"")</f>
      </c>
      <c r="Q175" s="39">
        <f ca="1">IF(G175&lt;&gt;"",SUM(N175:OFFSET(N175,-P175,0))/SUM(O175:OFFSET(O175,-P175,0)),"")</f>
      </c>
      <c r="R175" s="39"/>
    </row>
    <row r="176" spans="1:18" ht="12.75">
      <c r="A176" s="7">
        <f t="shared" si="19"/>
        <v>169</v>
      </c>
      <c r="C176" s="17"/>
      <c r="D176" s="12"/>
      <c r="E176" s="12"/>
      <c r="F176" s="12"/>
      <c r="G176" s="12"/>
      <c r="H176" s="13"/>
      <c r="I176" s="24"/>
      <c r="K176" s="18">
        <f t="shared" si="15"/>
      </c>
      <c r="L176" s="22">
        <f t="shared" si="16"/>
      </c>
      <c r="M176" s="32">
        <f t="shared" si="17"/>
      </c>
      <c r="N176" s="30">
        <f t="shared" si="20"/>
      </c>
      <c r="O176" s="50">
        <f t="shared" si="18"/>
      </c>
      <c r="P176" s="75">
        <f>IF(G176&lt;&gt;"",MIN(COUNT($I$8:I176),$F$2),"")</f>
      </c>
      <c r="Q176" s="39">
        <f ca="1">IF(G176&lt;&gt;"",SUM(N176:OFFSET(N176,-P176,0))/SUM(O176:OFFSET(O176,-P176,0)),"")</f>
      </c>
      <c r="R176" s="39"/>
    </row>
    <row r="177" spans="1:18" ht="12.75">
      <c r="A177" s="7">
        <f t="shared" si="19"/>
        <v>170</v>
      </c>
      <c r="C177" s="17"/>
      <c r="D177" s="12"/>
      <c r="E177" s="12"/>
      <c r="F177" s="12"/>
      <c r="G177" s="12"/>
      <c r="H177" s="13"/>
      <c r="I177" s="24"/>
      <c r="K177" s="18">
        <f t="shared" si="15"/>
      </c>
      <c r="L177" s="22">
        <f t="shared" si="16"/>
      </c>
      <c r="M177" s="32">
        <f t="shared" si="17"/>
      </c>
      <c r="N177" s="30">
        <f t="shared" si="20"/>
      </c>
      <c r="O177" s="50">
        <f t="shared" si="18"/>
      </c>
      <c r="P177" s="75">
        <f>IF(G177&lt;&gt;"",MIN(COUNT($I$8:I177),$F$2),"")</f>
      </c>
      <c r="Q177" s="39">
        <f ca="1">IF(G177&lt;&gt;"",SUM(N177:OFFSET(N177,-P177,0))/SUM(O177:OFFSET(O177,-P177,0)),"")</f>
      </c>
      <c r="R177" s="39"/>
    </row>
    <row r="178" spans="1:18" ht="12.75">
      <c r="A178" s="7">
        <f t="shared" si="19"/>
        <v>171</v>
      </c>
      <c r="C178" s="17"/>
      <c r="D178" s="12"/>
      <c r="E178" s="12"/>
      <c r="F178" s="12"/>
      <c r="G178" s="12"/>
      <c r="H178" s="13"/>
      <c r="I178" s="24"/>
      <c r="K178" s="18">
        <f t="shared" si="15"/>
      </c>
      <c r="L178" s="22">
        <f t="shared" si="16"/>
      </c>
      <c r="M178" s="32">
        <f t="shared" si="17"/>
      </c>
      <c r="N178" s="30">
        <f t="shared" si="20"/>
      </c>
      <c r="O178" s="50">
        <f t="shared" si="18"/>
      </c>
      <c r="P178" s="75">
        <f>IF(G178&lt;&gt;"",MIN(COUNT($I$8:I178),$F$2),"")</f>
      </c>
      <c r="Q178" s="39">
        <f ca="1">IF(G178&lt;&gt;"",SUM(N178:OFFSET(N178,-P178,0))/SUM(O178:OFFSET(O178,-P178,0)),"")</f>
      </c>
      <c r="R178" s="39"/>
    </row>
    <row r="179" spans="1:18" ht="12.75">
      <c r="A179" s="7">
        <f t="shared" si="19"/>
        <v>172</v>
      </c>
      <c r="C179" s="17"/>
      <c r="D179" s="12"/>
      <c r="E179" s="12"/>
      <c r="F179" s="12"/>
      <c r="G179" s="12"/>
      <c r="H179" s="13"/>
      <c r="I179" s="24"/>
      <c r="K179" s="18">
        <f t="shared" si="15"/>
      </c>
      <c r="L179" s="22">
        <f t="shared" si="16"/>
      </c>
      <c r="M179" s="32">
        <f t="shared" si="17"/>
      </c>
      <c r="N179" s="30">
        <f t="shared" si="20"/>
      </c>
      <c r="O179" s="50">
        <f t="shared" si="18"/>
      </c>
      <c r="P179" s="75">
        <f>IF(G179&lt;&gt;"",MIN(COUNT($I$8:I179),$F$2),"")</f>
      </c>
      <c r="Q179" s="39">
        <f ca="1">IF(G179&lt;&gt;"",SUM(N179:OFFSET(N179,-P179,0))/SUM(O179:OFFSET(O179,-P179,0)),"")</f>
      </c>
      <c r="R179" s="39"/>
    </row>
    <row r="180" spans="1:18" ht="12.75">
      <c r="A180" s="7">
        <f t="shared" si="19"/>
        <v>173</v>
      </c>
      <c r="C180" s="17"/>
      <c r="D180" s="12"/>
      <c r="E180" s="12"/>
      <c r="F180" s="12"/>
      <c r="G180" s="12"/>
      <c r="H180" s="13"/>
      <c r="I180" s="24"/>
      <c r="K180" s="18">
        <f t="shared" si="15"/>
      </c>
      <c r="L180" s="22">
        <f t="shared" si="16"/>
      </c>
      <c r="M180" s="32">
        <f t="shared" si="17"/>
      </c>
      <c r="N180" s="30">
        <f t="shared" si="20"/>
      </c>
      <c r="O180" s="50">
        <f t="shared" si="18"/>
      </c>
      <c r="P180" s="75">
        <f>IF(G180&lt;&gt;"",MIN(COUNT($I$8:I180),$F$2),"")</f>
      </c>
      <c r="Q180" s="39">
        <f ca="1">IF(G180&lt;&gt;"",SUM(N180:OFFSET(N180,-P180,0))/SUM(O180:OFFSET(O180,-P180,0)),"")</f>
      </c>
      <c r="R180" s="39"/>
    </row>
    <row r="181" spans="1:18" ht="12.75">
      <c r="A181" s="7">
        <f t="shared" si="19"/>
        <v>174</v>
      </c>
      <c r="C181" s="17"/>
      <c r="D181" s="12"/>
      <c r="E181" s="12"/>
      <c r="F181" s="12"/>
      <c r="G181" s="12"/>
      <c r="H181" s="13"/>
      <c r="I181" s="24"/>
      <c r="K181" s="18">
        <f t="shared" si="15"/>
      </c>
      <c r="L181" s="22">
        <f t="shared" si="16"/>
      </c>
      <c r="M181" s="32">
        <f t="shared" si="17"/>
      </c>
      <c r="N181" s="30">
        <f t="shared" si="20"/>
      </c>
      <c r="O181" s="50">
        <f t="shared" si="18"/>
      </c>
      <c r="P181" s="75">
        <f>IF(G181&lt;&gt;"",MIN(COUNT($I$8:I181),$F$2),"")</f>
      </c>
      <c r="Q181" s="39">
        <f ca="1">IF(G181&lt;&gt;"",SUM(N181:OFFSET(N181,-P181,0))/SUM(O181:OFFSET(O181,-P181,0)),"")</f>
      </c>
      <c r="R181" s="39"/>
    </row>
    <row r="182" spans="1:18" ht="12.75">
      <c r="A182" s="7">
        <f t="shared" si="19"/>
        <v>175</v>
      </c>
      <c r="C182" s="17"/>
      <c r="D182" s="12"/>
      <c r="E182" s="12"/>
      <c r="F182" s="12"/>
      <c r="G182" s="12"/>
      <c r="H182" s="13"/>
      <c r="I182" s="24"/>
      <c r="K182" s="18">
        <f t="shared" si="15"/>
      </c>
      <c r="L182" s="22">
        <f t="shared" si="16"/>
      </c>
      <c r="M182" s="32">
        <f t="shared" si="17"/>
      </c>
      <c r="N182" s="30">
        <f t="shared" si="20"/>
      </c>
      <c r="O182" s="50">
        <f t="shared" si="18"/>
      </c>
      <c r="P182" s="75">
        <f>IF(G182&lt;&gt;"",MIN(COUNT($I$8:I182),$F$2),"")</f>
      </c>
      <c r="Q182" s="39">
        <f ca="1">IF(G182&lt;&gt;"",SUM(N182:OFFSET(N182,-P182,0))/SUM(O182:OFFSET(O182,-P182,0)),"")</f>
      </c>
      <c r="R182" s="39"/>
    </row>
    <row r="183" spans="1:18" ht="12.75">
      <c r="A183" s="7">
        <f t="shared" si="19"/>
        <v>176</v>
      </c>
      <c r="C183" s="17"/>
      <c r="D183" s="12"/>
      <c r="E183" s="12"/>
      <c r="F183" s="12"/>
      <c r="G183" s="12"/>
      <c r="H183" s="13"/>
      <c r="I183" s="24"/>
      <c r="K183" s="18">
        <f t="shared" si="15"/>
      </c>
      <c r="L183" s="22">
        <f t="shared" si="16"/>
      </c>
      <c r="M183" s="32">
        <f t="shared" si="17"/>
      </c>
      <c r="N183" s="30">
        <f t="shared" si="20"/>
      </c>
      <c r="O183" s="50">
        <f t="shared" si="18"/>
      </c>
      <c r="P183" s="75">
        <f>IF(G183&lt;&gt;"",MIN(COUNT($I$8:I183),$F$2),"")</f>
      </c>
      <c r="Q183" s="39">
        <f ca="1">IF(G183&lt;&gt;"",SUM(N183:OFFSET(N183,-P183,0))/SUM(O183:OFFSET(O183,-P183,0)),"")</f>
      </c>
      <c r="R183" s="39"/>
    </row>
    <row r="184" spans="1:18" ht="12.75">
      <c r="A184" s="7">
        <f t="shared" si="19"/>
        <v>177</v>
      </c>
      <c r="C184" s="17"/>
      <c r="D184" s="12"/>
      <c r="E184" s="12"/>
      <c r="F184" s="12"/>
      <c r="G184" s="12"/>
      <c r="H184" s="13"/>
      <c r="I184" s="24"/>
      <c r="K184" s="18">
        <f t="shared" si="15"/>
      </c>
      <c r="L184" s="22">
        <f t="shared" si="16"/>
      </c>
      <c r="M184" s="32">
        <f t="shared" si="17"/>
      </c>
      <c r="N184" s="30">
        <f t="shared" si="20"/>
      </c>
      <c r="O184" s="50">
        <f t="shared" si="18"/>
      </c>
      <c r="P184" s="75">
        <f>IF(G184&lt;&gt;"",MIN(COUNT($I$8:I184),$F$2),"")</f>
      </c>
      <c r="Q184" s="39">
        <f ca="1">IF(G184&lt;&gt;"",SUM(N184:OFFSET(N184,-P184,0))/SUM(O184:OFFSET(O184,-P184,0)),"")</f>
      </c>
      <c r="R184" s="39"/>
    </row>
    <row r="185" spans="1:18" ht="12.75">
      <c r="A185" s="7">
        <f t="shared" si="19"/>
        <v>178</v>
      </c>
      <c r="C185" s="17"/>
      <c r="D185" s="12"/>
      <c r="E185" s="12"/>
      <c r="F185" s="12"/>
      <c r="G185" s="12"/>
      <c r="H185" s="13"/>
      <c r="I185" s="24"/>
      <c r="K185" s="18">
        <f t="shared" si="15"/>
      </c>
      <c r="L185" s="22">
        <f t="shared" si="16"/>
      </c>
      <c r="M185" s="32">
        <f t="shared" si="17"/>
      </c>
      <c r="N185" s="30">
        <f t="shared" si="20"/>
      </c>
      <c r="O185" s="50">
        <f t="shared" si="18"/>
      </c>
      <c r="P185" s="75">
        <f>IF(G185&lt;&gt;"",MIN(COUNT($I$8:I185),$F$2),"")</f>
      </c>
      <c r="Q185" s="39">
        <f ca="1">IF(G185&lt;&gt;"",SUM(N185:OFFSET(N185,-P185,0))/SUM(O185:OFFSET(O185,-P185,0)),"")</f>
      </c>
      <c r="R185" s="39"/>
    </row>
    <row r="186" spans="1:18" ht="12.75">
      <c r="A186" s="7">
        <f t="shared" si="19"/>
        <v>179</v>
      </c>
      <c r="C186" s="17"/>
      <c r="D186" s="12"/>
      <c r="E186" s="12"/>
      <c r="F186" s="12"/>
      <c r="G186" s="12"/>
      <c r="H186" s="13"/>
      <c r="I186" s="24"/>
      <c r="K186" s="18">
        <f t="shared" si="15"/>
      </c>
      <c r="L186" s="22">
        <f t="shared" si="16"/>
      </c>
      <c r="M186" s="32">
        <f t="shared" si="17"/>
      </c>
      <c r="N186" s="30">
        <f t="shared" si="20"/>
      </c>
      <c r="O186" s="50">
        <f t="shared" si="18"/>
      </c>
      <c r="P186" s="75">
        <f>IF(G186&lt;&gt;"",MIN(COUNT($I$8:I186),$F$2),"")</f>
      </c>
      <c r="Q186" s="39">
        <f ca="1">IF(G186&lt;&gt;"",SUM(N186:OFFSET(N186,-P186,0))/SUM(O186:OFFSET(O186,-P186,0)),"")</f>
      </c>
      <c r="R186" s="39"/>
    </row>
    <row r="187" spans="1:18" ht="12.75">
      <c r="A187" s="7">
        <f t="shared" si="19"/>
        <v>180</v>
      </c>
      <c r="C187" s="17"/>
      <c r="D187" s="12"/>
      <c r="E187" s="12"/>
      <c r="F187" s="12"/>
      <c r="G187" s="12"/>
      <c r="H187" s="13"/>
      <c r="I187" s="24"/>
      <c r="K187" s="18">
        <f t="shared" si="15"/>
      </c>
      <c r="L187" s="22">
        <f t="shared" si="16"/>
      </c>
      <c r="M187" s="32">
        <f t="shared" si="17"/>
      </c>
      <c r="N187" s="30">
        <f t="shared" si="20"/>
      </c>
      <c r="O187" s="50">
        <f t="shared" si="18"/>
      </c>
      <c r="P187" s="75">
        <f>IF(G187&lt;&gt;"",MIN(COUNT($I$8:I187),$F$2),"")</f>
      </c>
      <c r="Q187" s="39">
        <f ca="1">IF(G187&lt;&gt;"",SUM(N187:OFFSET(N187,-P187,0))/SUM(O187:OFFSET(O187,-P187,0)),"")</f>
      </c>
      <c r="R187" s="39"/>
    </row>
    <row r="188" spans="1:18" ht="12.75">
      <c r="A188" s="7">
        <f t="shared" si="19"/>
        <v>181</v>
      </c>
      <c r="C188" s="17"/>
      <c r="D188" s="12"/>
      <c r="E188" s="12"/>
      <c r="F188" s="12"/>
      <c r="G188" s="12"/>
      <c r="H188" s="13"/>
      <c r="I188" s="24"/>
      <c r="K188" s="18">
        <f t="shared" si="15"/>
      </c>
      <c r="L188" s="22">
        <f t="shared" si="16"/>
      </c>
      <c r="M188" s="32">
        <f t="shared" si="17"/>
      </c>
      <c r="N188" s="30">
        <f t="shared" si="20"/>
      </c>
      <c r="O188" s="50">
        <f t="shared" si="18"/>
      </c>
      <c r="P188" s="75">
        <f>IF(G188&lt;&gt;"",MIN(COUNT($I$8:I188),$F$2),"")</f>
      </c>
      <c r="Q188" s="39">
        <f ca="1">IF(G188&lt;&gt;"",SUM(N188:OFFSET(N188,-P188,0))/SUM(O188:OFFSET(O188,-P188,0)),"")</f>
      </c>
      <c r="R188" s="39"/>
    </row>
    <row r="189" spans="1:18" ht="12.75">
      <c r="A189" s="7">
        <f t="shared" si="19"/>
        <v>182</v>
      </c>
      <c r="C189" s="17"/>
      <c r="D189" s="12"/>
      <c r="E189" s="12"/>
      <c r="F189" s="12"/>
      <c r="G189" s="12"/>
      <c r="H189" s="13"/>
      <c r="I189" s="24"/>
      <c r="K189" s="18">
        <f t="shared" si="15"/>
      </c>
      <c r="L189" s="22">
        <f t="shared" si="16"/>
      </c>
      <c r="M189" s="32">
        <f t="shared" si="17"/>
      </c>
      <c r="N189" s="30">
        <f t="shared" si="20"/>
      </c>
      <c r="O189" s="50">
        <f t="shared" si="18"/>
      </c>
      <c r="P189" s="75">
        <f>IF(G189&lt;&gt;"",MIN(COUNT($I$8:I189),$F$2),"")</f>
      </c>
      <c r="Q189" s="39">
        <f ca="1">IF(G189&lt;&gt;"",SUM(N189:OFFSET(N189,-P189,0))/SUM(O189:OFFSET(O189,-P189,0)),"")</f>
      </c>
      <c r="R189" s="39"/>
    </row>
    <row r="190" spans="1:18" ht="12.75">
      <c r="A190" s="7">
        <f t="shared" si="19"/>
        <v>183</v>
      </c>
      <c r="C190" s="17"/>
      <c r="D190" s="12"/>
      <c r="E190" s="12"/>
      <c r="F190" s="12"/>
      <c r="G190" s="12"/>
      <c r="H190" s="13"/>
      <c r="I190" s="24"/>
      <c r="K190" s="18">
        <f t="shared" si="15"/>
      </c>
      <c r="L190" s="22">
        <f t="shared" si="16"/>
      </c>
      <c r="M190" s="32">
        <f t="shared" si="17"/>
      </c>
      <c r="N190" s="30">
        <f t="shared" si="20"/>
      </c>
      <c r="O190" s="50">
        <f t="shared" si="18"/>
      </c>
      <c r="P190" s="75">
        <f>IF(G190&lt;&gt;"",MIN(COUNT($I$8:I190),$F$2),"")</f>
      </c>
      <c r="Q190" s="39">
        <f ca="1">IF(G190&lt;&gt;"",SUM(N190:OFFSET(N190,-P190,0))/SUM(O190:OFFSET(O190,-P190,0)),"")</f>
      </c>
      <c r="R190" s="39"/>
    </row>
    <row r="191" spans="1:18" ht="12.75">
      <c r="A191" s="7">
        <f t="shared" si="19"/>
        <v>184</v>
      </c>
      <c r="C191" s="17"/>
      <c r="D191" s="12"/>
      <c r="E191" s="12"/>
      <c r="F191" s="12"/>
      <c r="G191" s="12"/>
      <c r="H191" s="13"/>
      <c r="I191" s="24"/>
      <c r="K191" s="18">
        <f t="shared" si="15"/>
      </c>
      <c r="L191" s="22">
        <f t="shared" si="16"/>
      </c>
      <c r="M191" s="32">
        <f t="shared" si="17"/>
      </c>
      <c r="N191" s="30">
        <f t="shared" si="20"/>
      </c>
      <c r="O191" s="50">
        <f t="shared" si="18"/>
      </c>
      <c r="P191" s="75">
        <f>IF(G191&lt;&gt;"",MIN(COUNT($I$8:I191),$F$2),"")</f>
      </c>
      <c r="Q191" s="39">
        <f ca="1">IF(G191&lt;&gt;"",SUM(N191:OFFSET(N191,-P191,0))/SUM(O191:OFFSET(O191,-P191,0)),"")</f>
      </c>
      <c r="R191" s="39"/>
    </row>
    <row r="192" spans="1:18" ht="12.75">
      <c r="A192" s="7">
        <f t="shared" si="19"/>
        <v>185</v>
      </c>
      <c r="C192" s="17"/>
      <c r="D192" s="12"/>
      <c r="E192" s="12"/>
      <c r="F192" s="12"/>
      <c r="G192" s="12"/>
      <c r="H192" s="13"/>
      <c r="I192" s="24"/>
      <c r="K192" s="18">
        <f t="shared" si="15"/>
      </c>
      <c r="L192" s="22">
        <f t="shared" si="16"/>
      </c>
      <c r="M192" s="32">
        <f t="shared" si="17"/>
      </c>
      <c r="N192" s="30">
        <f t="shared" si="20"/>
      </c>
      <c r="O192" s="50">
        <f t="shared" si="18"/>
      </c>
      <c r="P192" s="75">
        <f>IF(G192&lt;&gt;"",MIN(COUNT($I$8:I192),$F$2),"")</f>
      </c>
      <c r="Q192" s="39">
        <f ca="1">IF(G192&lt;&gt;"",SUM(N192:OFFSET(N192,-P192,0))/SUM(O192:OFFSET(O192,-P192,0)),"")</f>
      </c>
      <c r="R192" s="39"/>
    </row>
    <row r="193" spans="1:18" ht="12.75">
      <c r="A193" s="7">
        <f t="shared" si="19"/>
        <v>186</v>
      </c>
      <c r="C193" s="17"/>
      <c r="D193" s="12"/>
      <c r="E193" s="12"/>
      <c r="F193" s="12"/>
      <c r="G193" s="12"/>
      <c r="H193" s="13"/>
      <c r="I193" s="24"/>
      <c r="K193" s="18">
        <f t="shared" si="15"/>
      </c>
      <c r="L193" s="22">
        <f t="shared" si="16"/>
      </c>
      <c r="M193" s="32">
        <f t="shared" si="17"/>
      </c>
      <c r="N193" s="30">
        <f t="shared" si="20"/>
      </c>
      <c r="O193" s="50">
        <f t="shared" si="18"/>
      </c>
      <c r="P193" s="75">
        <f>IF(G193&lt;&gt;"",MIN(COUNT($I$8:I193),$F$2),"")</f>
      </c>
      <c r="Q193" s="39">
        <f ca="1">IF(G193&lt;&gt;"",SUM(N193:OFFSET(N193,-P193,0))/SUM(O193:OFFSET(O193,-P193,0)),"")</f>
      </c>
      <c r="R193" s="39"/>
    </row>
    <row r="194" spans="1:18" ht="12.75">
      <c r="A194" s="7">
        <f t="shared" si="19"/>
        <v>187</v>
      </c>
      <c r="C194" s="17"/>
      <c r="D194" s="12"/>
      <c r="E194" s="12"/>
      <c r="F194" s="12"/>
      <c r="G194" s="12"/>
      <c r="H194" s="13"/>
      <c r="I194" s="24"/>
      <c r="K194" s="18">
        <f t="shared" si="15"/>
      </c>
      <c r="L194" s="22">
        <f t="shared" si="16"/>
      </c>
      <c r="M194" s="32">
        <f t="shared" si="17"/>
      </c>
      <c r="N194" s="30">
        <f t="shared" si="20"/>
      </c>
      <c r="O194" s="50">
        <f t="shared" si="18"/>
      </c>
      <c r="P194" s="75">
        <f>IF(G194&lt;&gt;"",MIN(COUNT($I$8:I194),$F$2),"")</f>
      </c>
      <c r="Q194" s="39">
        <f ca="1">IF(G194&lt;&gt;"",SUM(N194:OFFSET(N194,-P194,0))/SUM(O194:OFFSET(O194,-P194,0)),"")</f>
      </c>
      <c r="R194" s="39"/>
    </row>
    <row r="195" spans="1:18" ht="12.75">
      <c r="A195" s="7">
        <f t="shared" si="19"/>
        <v>188</v>
      </c>
      <c r="C195" s="17"/>
      <c r="D195" s="12"/>
      <c r="E195" s="12"/>
      <c r="F195" s="12"/>
      <c r="G195" s="12"/>
      <c r="H195" s="13"/>
      <c r="I195" s="24"/>
      <c r="K195" s="18">
        <f t="shared" si="15"/>
      </c>
      <c r="L195" s="22">
        <f t="shared" si="16"/>
      </c>
      <c r="M195" s="32">
        <f t="shared" si="17"/>
      </c>
      <c r="N195" s="30">
        <f t="shared" si="20"/>
      </c>
      <c r="O195" s="50">
        <f t="shared" si="18"/>
      </c>
      <c r="P195" s="75">
        <f>IF(G195&lt;&gt;"",MIN(COUNT($I$8:I195),$F$2),"")</f>
      </c>
      <c r="Q195" s="39">
        <f ca="1">IF(G195&lt;&gt;"",SUM(N195:OFFSET(N195,-P195,0))/SUM(O195:OFFSET(O195,-P195,0)),"")</f>
      </c>
      <c r="R195" s="39"/>
    </row>
    <row r="196" spans="1:18" ht="12.75">
      <c r="A196" s="7">
        <f t="shared" si="19"/>
        <v>189</v>
      </c>
      <c r="C196" s="17"/>
      <c r="D196" s="12"/>
      <c r="E196" s="12"/>
      <c r="F196" s="12"/>
      <c r="G196" s="12"/>
      <c r="H196" s="13"/>
      <c r="I196" s="24"/>
      <c r="K196" s="18">
        <f t="shared" si="15"/>
      </c>
      <c r="L196" s="22">
        <f t="shared" si="16"/>
      </c>
      <c r="M196" s="32">
        <f t="shared" si="17"/>
      </c>
      <c r="N196" s="30">
        <f t="shared" si="20"/>
      </c>
      <c r="O196" s="50">
        <f t="shared" si="18"/>
      </c>
      <c r="P196" s="75">
        <f>IF(G196&lt;&gt;"",MIN(COUNT($I$8:I196),$F$2),"")</f>
      </c>
      <c r="Q196" s="39">
        <f ca="1">IF(G196&lt;&gt;"",SUM(N196:OFFSET(N196,-P196,0))/SUM(O196:OFFSET(O196,-P196,0)),"")</f>
      </c>
      <c r="R196" s="39"/>
    </row>
    <row r="197" spans="1:18" ht="12.75">
      <c r="A197" s="7">
        <f t="shared" si="19"/>
        <v>190</v>
      </c>
      <c r="C197" s="17"/>
      <c r="D197" s="12"/>
      <c r="E197" s="12"/>
      <c r="F197" s="12"/>
      <c r="G197" s="12"/>
      <c r="H197" s="13"/>
      <c r="I197" s="24"/>
      <c r="K197" s="18">
        <f t="shared" si="15"/>
      </c>
      <c r="L197" s="22">
        <f t="shared" si="16"/>
      </c>
      <c r="M197" s="32">
        <f t="shared" si="17"/>
      </c>
      <c r="N197" s="30">
        <f t="shared" si="20"/>
      </c>
      <c r="O197" s="50">
        <f t="shared" si="18"/>
      </c>
      <c r="P197" s="75">
        <f>IF(G197&lt;&gt;"",MIN(COUNT($I$8:I197),$F$2),"")</f>
      </c>
      <c r="Q197" s="39">
        <f ca="1">IF(G197&lt;&gt;"",SUM(N197:OFFSET(N197,-P197,0))/SUM(O197:OFFSET(O197,-P197,0)),"")</f>
      </c>
      <c r="R197" s="39"/>
    </row>
    <row r="198" spans="1:18" ht="12.75">
      <c r="A198" s="7">
        <f t="shared" si="19"/>
        <v>191</v>
      </c>
      <c r="C198" s="17"/>
      <c r="D198" s="12"/>
      <c r="E198" s="12"/>
      <c r="F198" s="12"/>
      <c r="G198" s="12"/>
      <c r="H198" s="13"/>
      <c r="I198" s="24"/>
      <c r="K198" s="18">
        <f t="shared" si="15"/>
      </c>
      <c r="L198" s="22">
        <f t="shared" si="16"/>
      </c>
      <c r="M198" s="32">
        <f t="shared" si="17"/>
      </c>
      <c r="N198" s="30">
        <f t="shared" si="20"/>
      </c>
      <c r="O198" s="50">
        <f t="shared" si="18"/>
      </c>
      <c r="P198" s="75">
        <f>IF(G198&lt;&gt;"",MIN(COUNT($I$8:I198),$F$2),"")</f>
      </c>
      <c r="Q198" s="39">
        <f ca="1">IF(G198&lt;&gt;"",SUM(N198:OFFSET(N198,-P198,0))/SUM(O198:OFFSET(O198,-P198,0)),"")</f>
      </c>
      <c r="R198" s="39"/>
    </row>
    <row r="199" spans="1:18" ht="12.75">
      <c r="A199" s="7">
        <f t="shared" si="19"/>
        <v>192</v>
      </c>
      <c r="C199" s="17"/>
      <c r="D199" s="12"/>
      <c r="E199" s="12"/>
      <c r="F199" s="12"/>
      <c r="G199" s="12"/>
      <c r="H199" s="13"/>
      <c r="I199" s="24"/>
      <c r="K199" s="18">
        <f t="shared" si="15"/>
      </c>
      <c r="L199" s="22">
        <f t="shared" si="16"/>
      </c>
      <c r="M199" s="32">
        <f t="shared" si="17"/>
      </c>
      <c r="N199" s="30">
        <f t="shared" si="20"/>
      </c>
      <c r="O199" s="50">
        <f t="shared" si="18"/>
      </c>
      <c r="P199" s="75">
        <f>IF(G199&lt;&gt;"",MIN(COUNT($I$8:I199),$F$2),"")</f>
      </c>
      <c r="Q199" s="39">
        <f ca="1">IF(G199&lt;&gt;"",SUM(N199:OFFSET(N199,-P199,0))/SUM(O199:OFFSET(O199,-P199,0)),"")</f>
      </c>
      <c r="R199" s="39"/>
    </row>
    <row r="200" spans="1:18" ht="12.75">
      <c r="A200" s="7">
        <f t="shared" si="19"/>
        <v>193</v>
      </c>
      <c r="C200" s="17"/>
      <c r="D200" s="12"/>
      <c r="E200" s="12"/>
      <c r="F200" s="12"/>
      <c r="G200" s="12"/>
      <c r="H200" s="13"/>
      <c r="I200" s="24"/>
      <c r="K200" s="18">
        <f t="shared" si="15"/>
      </c>
      <c r="L200" s="22">
        <f t="shared" si="16"/>
      </c>
      <c r="M200" s="32">
        <f t="shared" si="17"/>
      </c>
      <c r="N200" s="30">
        <f t="shared" si="20"/>
      </c>
      <c r="O200" s="50">
        <f t="shared" si="18"/>
      </c>
      <c r="P200" s="75">
        <f>IF(G200&lt;&gt;"",MIN(COUNT($I$8:I200),$F$2),"")</f>
      </c>
      <c r="Q200" s="39">
        <f ca="1">IF(G200&lt;&gt;"",SUM(N200:OFFSET(N200,-P200,0))/SUM(O200:OFFSET(O200,-P200,0)),"")</f>
      </c>
      <c r="R200" s="39"/>
    </row>
    <row r="201" spans="1:18" ht="12.75">
      <c r="A201" s="7">
        <f t="shared" si="19"/>
        <v>194</v>
      </c>
      <c r="C201" s="17"/>
      <c r="D201" s="12"/>
      <c r="E201" s="12"/>
      <c r="F201" s="12"/>
      <c r="G201" s="12"/>
      <c r="H201" s="13"/>
      <c r="I201" s="24"/>
      <c r="K201" s="18">
        <f aca="true" t="shared" si="21" ref="K201:K223">IF(G201&lt;&gt;"",I201/I200-1,"")</f>
      </c>
      <c r="L201" s="22">
        <f aca="true" t="shared" si="22" ref="L201:L223">IF(G201&lt;&gt;"",H201/1000,"")</f>
      </c>
      <c r="M201" s="32">
        <f aca="true" t="shared" si="23" ref="M201:M223">IF(G201&lt;&gt;"",G201,"")</f>
      </c>
      <c r="N201" s="30">
        <f t="shared" si="20"/>
      </c>
      <c r="O201" s="50">
        <f aca="true" t="shared" si="24" ref="O201:O223">IF(G201&lt;&gt;"",100*ABS(K201),"")</f>
      </c>
      <c r="P201" s="75">
        <f>IF(G201&lt;&gt;"",MIN(COUNT($I$8:I201),$F$2),"")</f>
      </c>
      <c r="Q201" s="39">
        <f ca="1">IF(G201&lt;&gt;"",SUM(N201:OFFSET(N201,-P201,0))/SUM(O201:OFFSET(O201,-P201,0)),"")</f>
      </c>
      <c r="R201" s="39"/>
    </row>
    <row r="202" spans="1:18" ht="12.75">
      <c r="A202" s="7">
        <f aca="true" t="shared" si="25" ref="A202:A223">1+A201</f>
        <v>195</v>
      </c>
      <c r="C202" s="17"/>
      <c r="D202" s="12"/>
      <c r="E202" s="12"/>
      <c r="F202" s="12"/>
      <c r="G202" s="12"/>
      <c r="H202" s="13"/>
      <c r="I202" s="24"/>
      <c r="K202" s="18">
        <f t="shared" si="21"/>
      </c>
      <c r="L202" s="22">
        <f t="shared" si="22"/>
      </c>
      <c r="M202" s="32">
        <f t="shared" si="23"/>
      </c>
      <c r="N202" s="30">
        <f aca="true" t="shared" si="26" ref="N202:N223">IF(G202&lt;&gt;"",L202*M202,"")</f>
      </c>
      <c r="O202" s="50">
        <f t="shared" si="24"/>
      </c>
      <c r="P202" s="75">
        <f>IF(G202&lt;&gt;"",MIN(COUNT($I$8:I202),$F$2),"")</f>
      </c>
      <c r="Q202" s="39">
        <f ca="1">IF(G202&lt;&gt;"",SUM(N202:OFFSET(N202,-P202,0))/SUM(O202:OFFSET(O202,-P202,0)),"")</f>
      </c>
      <c r="R202" s="39"/>
    </row>
    <row r="203" spans="1:18" ht="12.75">
      <c r="A203" s="7">
        <f t="shared" si="25"/>
        <v>196</v>
      </c>
      <c r="C203" s="17"/>
      <c r="D203" s="12"/>
      <c r="E203" s="12"/>
      <c r="F203" s="12"/>
      <c r="G203" s="12"/>
      <c r="H203" s="13"/>
      <c r="I203" s="24"/>
      <c r="K203" s="18">
        <f t="shared" si="21"/>
      </c>
      <c r="L203" s="22">
        <f t="shared" si="22"/>
      </c>
      <c r="M203" s="32">
        <f t="shared" si="23"/>
      </c>
      <c r="N203" s="30">
        <f t="shared" si="26"/>
      </c>
      <c r="O203" s="50">
        <f t="shared" si="24"/>
      </c>
      <c r="P203" s="75">
        <f>IF(G203&lt;&gt;"",MIN(COUNT($I$8:I203),$F$2),"")</f>
      </c>
      <c r="Q203" s="39">
        <f ca="1">IF(G203&lt;&gt;"",SUM(N203:OFFSET(N203,-P203,0))/SUM(O203:OFFSET(O203,-P203,0)),"")</f>
      </c>
      <c r="R203" s="39"/>
    </row>
    <row r="204" spans="1:18" ht="12.75">
      <c r="A204" s="7">
        <f t="shared" si="25"/>
        <v>197</v>
      </c>
      <c r="C204" s="17"/>
      <c r="D204" s="12"/>
      <c r="E204" s="12"/>
      <c r="F204" s="12"/>
      <c r="G204" s="12"/>
      <c r="H204" s="13"/>
      <c r="I204" s="24"/>
      <c r="K204" s="18">
        <f t="shared" si="21"/>
      </c>
      <c r="L204" s="22">
        <f t="shared" si="22"/>
      </c>
      <c r="M204" s="32">
        <f t="shared" si="23"/>
      </c>
      <c r="N204" s="30">
        <f t="shared" si="26"/>
      </c>
      <c r="O204" s="50">
        <f t="shared" si="24"/>
      </c>
      <c r="P204" s="75">
        <f>IF(G204&lt;&gt;"",MIN(COUNT($I$8:I204),$F$2),"")</f>
      </c>
      <c r="Q204" s="39">
        <f ca="1">IF(G204&lt;&gt;"",SUM(N204:OFFSET(N204,-P204,0))/SUM(O204:OFFSET(O204,-P204,0)),"")</f>
      </c>
      <c r="R204" s="39"/>
    </row>
    <row r="205" spans="1:18" ht="12.75">
      <c r="A205" s="7">
        <f t="shared" si="25"/>
        <v>198</v>
      </c>
      <c r="C205" s="17"/>
      <c r="D205" s="12"/>
      <c r="E205" s="12"/>
      <c r="F205" s="12"/>
      <c r="G205" s="12"/>
      <c r="H205" s="13"/>
      <c r="I205" s="24"/>
      <c r="K205" s="18">
        <f t="shared" si="21"/>
      </c>
      <c r="L205" s="22">
        <f t="shared" si="22"/>
      </c>
      <c r="M205" s="32">
        <f t="shared" si="23"/>
      </c>
      <c r="N205" s="30">
        <f t="shared" si="26"/>
      </c>
      <c r="O205" s="50">
        <f t="shared" si="24"/>
      </c>
      <c r="P205" s="75">
        <f>IF(G205&lt;&gt;"",MIN(COUNT($I$8:I205),$F$2),"")</f>
      </c>
      <c r="Q205" s="39">
        <f ca="1">IF(G205&lt;&gt;"",SUM(N205:OFFSET(N205,-P205,0))/SUM(O205:OFFSET(O205,-P205,0)),"")</f>
      </c>
      <c r="R205" s="39"/>
    </row>
    <row r="206" spans="1:18" ht="12.75">
      <c r="A206" s="7">
        <f t="shared" si="25"/>
        <v>199</v>
      </c>
      <c r="C206" s="17"/>
      <c r="D206" s="12"/>
      <c r="E206" s="12"/>
      <c r="F206" s="12"/>
      <c r="G206" s="12"/>
      <c r="H206" s="13"/>
      <c r="I206" s="24"/>
      <c r="K206" s="18">
        <f t="shared" si="21"/>
      </c>
      <c r="L206" s="22">
        <f t="shared" si="22"/>
      </c>
      <c r="M206" s="32">
        <f t="shared" si="23"/>
      </c>
      <c r="N206" s="30">
        <f t="shared" si="26"/>
      </c>
      <c r="O206" s="50">
        <f t="shared" si="24"/>
      </c>
      <c r="P206" s="75">
        <f>IF(G206&lt;&gt;"",MIN(COUNT($I$8:I206),$F$2),"")</f>
      </c>
      <c r="Q206" s="39">
        <f ca="1">IF(G206&lt;&gt;"",SUM(N206:OFFSET(N206,-P206,0))/SUM(O206:OFFSET(O206,-P206,0)),"")</f>
      </c>
      <c r="R206" s="39"/>
    </row>
    <row r="207" spans="1:18" ht="12.75">
      <c r="A207" s="7">
        <f t="shared" si="25"/>
        <v>200</v>
      </c>
      <c r="C207" s="17"/>
      <c r="D207" s="12"/>
      <c r="E207" s="12"/>
      <c r="F207" s="12"/>
      <c r="G207" s="12"/>
      <c r="H207" s="13"/>
      <c r="I207" s="24"/>
      <c r="K207" s="18">
        <f t="shared" si="21"/>
      </c>
      <c r="L207" s="22">
        <f t="shared" si="22"/>
      </c>
      <c r="M207" s="32">
        <f t="shared" si="23"/>
      </c>
      <c r="N207" s="30">
        <f t="shared" si="26"/>
      </c>
      <c r="O207" s="50">
        <f t="shared" si="24"/>
      </c>
      <c r="P207" s="75">
        <f>IF(G207&lt;&gt;"",MIN(COUNT($I$8:I207),$F$2),"")</f>
      </c>
      <c r="Q207" s="39">
        <f ca="1">IF(G207&lt;&gt;"",SUM(N207:OFFSET(N207,-P207,0))/SUM(O207:OFFSET(O207,-P207,0)),"")</f>
      </c>
      <c r="R207" s="39"/>
    </row>
    <row r="208" spans="1:18" ht="12.75">
      <c r="A208" s="7">
        <f t="shared" si="25"/>
        <v>201</v>
      </c>
      <c r="C208" s="17"/>
      <c r="D208" s="12"/>
      <c r="E208" s="12"/>
      <c r="F208" s="12"/>
      <c r="G208" s="12"/>
      <c r="H208" s="13"/>
      <c r="I208" s="24"/>
      <c r="K208" s="18">
        <f t="shared" si="21"/>
      </c>
      <c r="L208" s="22">
        <f t="shared" si="22"/>
      </c>
      <c r="M208" s="32">
        <f t="shared" si="23"/>
      </c>
      <c r="N208" s="30">
        <f t="shared" si="26"/>
      </c>
      <c r="O208" s="50">
        <f t="shared" si="24"/>
      </c>
      <c r="P208" s="75">
        <f>IF(G208&lt;&gt;"",MIN(COUNT($I$8:I208),$F$2),"")</f>
      </c>
      <c r="Q208" s="39">
        <f ca="1">IF(G208&lt;&gt;"",SUM(N208:OFFSET(N208,-P208,0))/SUM(O208:OFFSET(O208,-P208,0)),"")</f>
      </c>
      <c r="R208" s="39"/>
    </row>
    <row r="209" spans="1:18" ht="12.75">
      <c r="A209" s="7">
        <f t="shared" si="25"/>
        <v>202</v>
      </c>
      <c r="C209" s="17"/>
      <c r="D209" s="12"/>
      <c r="E209" s="12"/>
      <c r="F209" s="12"/>
      <c r="G209" s="12"/>
      <c r="H209" s="13"/>
      <c r="I209" s="24"/>
      <c r="K209" s="18">
        <f t="shared" si="21"/>
      </c>
      <c r="L209" s="22">
        <f t="shared" si="22"/>
      </c>
      <c r="M209" s="32">
        <f t="shared" si="23"/>
      </c>
      <c r="N209" s="30">
        <f t="shared" si="26"/>
      </c>
      <c r="O209" s="50">
        <f t="shared" si="24"/>
      </c>
      <c r="P209" s="75">
        <f>IF(G209&lt;&gt;"",MIN(COUNT($I$8:I209),$F$2),"")</f>
      </c>
      <c r="Q209" s="39">
        <f ca="1">IF(G209&lt;&gt;"",SUM(N209:OFFSET(N209,-P209,0))/SUM(O209:OFFSET(O209,-P209,0)),"")</f>
      </c>
      <c r="R209" s="39"/>
    </row>
    <row r="210" spans="1:18" ht="12.75">
      <c r="A210" s="7">
        <f t="shared" si="25"/>
        <v>203</v>
      </c>
      <c r="C210" s="17"/>
      <c r="D210" s="12"/>
      <c r="E210" s="12"/>
      <c r="F210" s="12"/>
      <c r="G210" s="12"/>
      <c r="H210" s="13"/>
      <c r="I210" s="24"/>
      <c r="K210" s="18">
        <f t="shared" si="21"/>
      </c>
      <c r="L210" s="22">
        <f t="shared" si="22"/>
      </c>
      <c r="M210" s="32">
        <f t="shared" si="23"/>
      </c>
      <c r="N210" s="30">
        <f t="shared" si="26"/>
      </c>
      <c r="O210" s="50">
        <f t="shared" si="24"/>
      </c>
      <c r="P210" s="75">
        <f>IF(G210&lt;&gt;"",MIN(COUNT($I$8:I210),$F$2),"")</f>
      </c>
      <c r="Q210" s="39">
        <f ca="1">IF(G210&lt;&gt;"",SUM(N210:OFFSET(N210,-P210,0))/SUM(O210:OFFSET(O210,-P210,0)),"")</f>
      </c>
      <c r="R210" s="39"/>
    </row>
    <row r="211" spans="1:18" ht="12.75">
      <c r="A211" s="7">
        <f t="shared" si="25"/>
        <v>204</v>
      </c>
      <c r="C211" s="17"/>
      <c r="D211" s="12"/>
      <c r="E211" s="12"/>
      <c r="F211" s="12"/>
      <c r="G211" s="12"/>
      <c r="H211" s="13"/>
      <c r="I211" s="24"/>
      <c r="K211" s="18">
        <f t="shared" si="21"/>
      </c>
      <c r="L211" s="22">
        <f t="shared" si="22"/>
      </c>
      <c r="M211" s="32">
        <f t="shared" si="23"/>
      </c>
      <c r="N211" s="30">
        <f t="shared" si="26"/>
      </c>
      <c r="O211" s="50">
        <f t="shared" si="24"/>
      </c>
      <c r="P211" s="75">
        <f>IF(G211&lt;&gt;"",MIN(COUNT($I$8:I211),$F$2),"")</f>
      </c>
      <c r="Q211" s="39">
        <f ca="1">IF(G211&lt;&gt;"",SUM(N211:OFFSET(N211,-P211,0))/SUM(O211:OFFSET(O211,-P211,0)),"")</f>
      </c>
      <c r="R211" s="39"/>
    </row>
    <row r="212" spans="1:18" ht="12.75">
      <c r="A212" s="7">
        <f t="shared" si="25"/>
        <v>205</v>
      </c>
      <c r="C212" s="17"/>
      <c r="D212" s="12"/>
      <c r="E212" s="12"/>
      <c r="F212" s="12"/>
      <c r="G212" s="12"/>
      <c r="H212" s="13"/>
      <c r="I212" s="24"/>
      <c r="K212" s="18">
        <f t="shared" si="21"/>
      </c>
      <c r="L212" s="22">
        <f t="shared" si="22"/>
      </c>
      <c r="M212" s="32">
        <f t="shared" si="23"/>
      </c>
      <c r="N212" s="30">
        <f t="shared" si="26"/>
      </c>
      <c r="O212" s="50">
        <f t="shared" si="24"/>
      </c>
      <c r="P212" s="75">
        <f>IF(G212&lt;&gt;"",MIN(COUNT($I$8:I212),$F$2),"")</f>
      </c>
      <c r="Q212" s="39">
        <f ca="1">IF(G212&lt;&gt;"",SUM(N212:OFFSET(N212,-P212,0))/SUM(O212:OFFSET(O212,-P212,0)),"")</f>
      </c>
      <c r="R212" s="39"/>
    </row>
    <row r="213" spans="1:18" ht="12.75">
      <c r="A213" s="7">
        <f t="shared" si="25"/>
        <v>206</v>
      </c>
      <c r="C213" s="17"/>
      <c r="D213" s="12"/>
      <c r="E213" s="12"/>
      <c r="F213" s="12"/>
      <c r="G213" s="12"/>
      <c r="H213" s="13"/>
      <c r="I213" s="24"/>
      <c r="K213" s="18">
        <f t="shared" si="21"/>
      </c>
      <c r="L213" s="22">
        <f t="shared" si="22"/>
      </c>
      <c r="M213" s="32">
        <f t="shared" si="23"/>
      </c>
      <c r="N213" s="30">
        <f t="shared" si="26"/>
      </c>
      <c r="O213" s="50">
        <f t="shared" si="24"/>
      </c>
      <c r="P213" s="75">
        <f>IF(G213&lt;&gt;"",MIN(COUNT($I$8:I213),$F$2),"")</f>
      </c>
      <c r="Q213" s="39">
        <f ca="1">IF(G213&lt;&gt;"",SUM(N213:OFFSET(N213,-P213,0))/SUM(O213:OFFSET(O213,-P213,0)),"")</f>
      </c>
      <c r="R213" s="39"/>
    </row>
    <row r="214" spans="1:18" ht="12.75">
      <c r="A214" s="7">
        <f t="shared" si="25"/>
        <v>207</v>
      </c>
      <c r="C214" s="17"/>
      <c r="D214" s="12"/>
      <c r="E214" s="12"/>
      <c r="F214" s="12"/>
      <c r="G214" s="12"/>
      <c r="H214" s="13"/>
      <c r="I214" s="24"/>
      <c r="K214" s="18">
        <f t="shared" si="21"/>
      </c>
      <c r="L214" s="22">
        <f t="shared" si="22"/>
      </c>
      <c r="M214" s="32">
        <f t="shared" si="23"/>
      </c>
      <c r="N214" s="30">
        <f t="shared" si="26"/>
      </c>
      <c r="O214" s="50">
        <f t="shared" si="24"/>
      </c>
      <c r="P214" s="75">
        <f>IF(G214&lt;&gt;"",MIN(COUNT($I$8:I214),$F$2),"")</f>
      </c>
      <c r="Q214" s="39">
        <f ca="1">IF(G214&lt;&gt;"",SUM(N214:OFFSET(N214,-P214,0))/SUM(O214:OFFSET(O214,-P214,0)),"")</f>
      </c>
      <c r="R214" s="39"/>
    </row>
    <row r="215" spans="1:18" ht="12.75">
      <c r="A215" s="7">
        <f t="shared" si="25"/>
        <v>208</v>
      </c>
      <c r="C215" s="17"/>
      <c r="D215" s="12"/>
      <c r="E215" s="12"/>
      <c r="F215" s="12"/>
      <c r="G215" s="12"/>
      <c r="H215" s="13"/>
      <c r="I215" s="24"/>
      <c r="K215" s="18">
        <f t="shared" si="21"/>
      </c>
      <c r="L215" s="22">
        <f t="shared" si="22"/>
      </c>
      <c r="M215" s="32">
        <f t="shared" si="23"/>
      </c>
      <c r="N215" s="30">
        <f t="shared" si="26"/>
      </c>
      <c r="O215" s="50">
        <f t="shared" si="24"/>
      </c>
      <c r="P215" s="75">
        <f>IF(G215&lt;&gt;"",MIN(COUNT($I$8:I215),$F$2),"")</f>
      </c>
      <c r="Q215" s="39">
        <f ca="1">IF(G215&lt;&gt;"",SUM(N215:OFFSET(N215,-P215,0))/SUM(O215:OFFSET(O215,-P215,0)),"")</f>
      </c>
      <c r="R215" s="39"/>
    </row>
    <row r="216" spans="1:18" ht="12.75">
      <c r="A216" s="7">
        <f t="shared" si="25"/>
        <v>209</v>
      </c>
      <c r="C216" s="17"/>
      <c r="D216" s="12"/>
      <c r="E216" s="12"/>
      <c r="F216" s="12"/>
      <c r="G216" s="12"/>
      <c r="H216" s="13"/>
      <c r="I216" s="24"/>
      <c r="K216" s="18">
        <f t="shared" si="21"/>
      </c>
      <c r="L216" s="22">
        <f t="shared" si="22"/>
      </c>
      <c r="M216" s="32">
        <f t="shared" si="23"/>
      </c>
      <c r="N216" s="30">
        <f t="shared" si="26"/>
      </c>
      <c r="O216" s="50">
        <f t="shared" si="24"/>
      </c>
      <c r="P216" s="75">
        <f>IF(G216&lt;&gt;"",MIN(COUNT($I$8:I216),$F$2),"")</f>
      </c>
      <c r="Q216" s="39">
        <f ca="1">IF(G216&lt;&gt;"",SUM(N216:OFFSET(N216,-P216,0))/SUM(O216:OFFSET(O216,-P216,0)),"")</f>
      </c>
      <c r="R216" s="39"/>
    </row>
    <row r="217" spans="1:18" ht="12.75">
      <c r="A217" s="7">
        <f t="shared" si="25"/>
        <v>210</v>
      </c>
      <c r="C217" s="17"/>
      <c r="D217" s="12"/>
      <c r="E217" s="12"/>
      <c r="F217" s="12"/>
      <c r="G217" s="12"/>
      <c r="H217" s="13"/>
      <c r="I217" s="24"/>
      <c r="K217" s="18">
        <f t="shared" si="21"/>
      </c>
      <c r="L217" s="22">
        <f t="shared" si="22"/>
      </c>
      <c r="M217" s="32">
        <f t="shared" si="23"/>
      </c>
      <c r="N217" s="30">
        <f t="shared" si="26"/>
      </c>
      <c r="O217" s="50">
        <f t="shared" si="24"/>
      </c>
      <c r="P217" s="75">
        <f>IF(G217&lt;&gt;"",MIN(COUNT($I$8:I217),$F$2),"")</f>
      </c>
      <c r="Q217" s="39">
        <f ca="1">IF(G217&lt;&gt;"",SUM(N217:OFFSET(N217,-P217,0))/SUM(O217:OFFSET(O217,-P217,0)),"")</f>
      </c>
      <c r="R217" s="39"/>
    </row>
    <row r="218" spans="1:18" ht="12.75">
      <c r="A218" s="7">
        <f t="shared" si="25"/>
        <v>211</v>
      </c>
      <c r="C218" s="17"/>
      <c r="D218" s="12"/>
      <c r="E218" s="12"/>
      <c r="F218" s="12"/>
      <c r="G218" s="12"/>
      <c r="H218" s="13"/>
      <c r="I218" s="24"/>
      <c r="K218" s="18">
        <f t="shared" si="21"/>
      </c>
      <c r="L218" s="22">
        <f t="shared" si="22"/>
      </c>
      <c r="M218" s="32">
        <f t="shared" si="23"/>
      </c>
      <c r="N218" s="30">
        <f t="shared" si="26"/>
      </c>
      <c r="O218" s="50">
        <f t="shared" si="24"/>
      </c>
      <c r="P218" s="75">
        <f>IF(G218&lt;&gt;"",MIN(COUNT($I$8:I218),$F$2),"")</f>
      </c>
      <c r="Q218" s="39">
        <f ca="1">IF(G218&lt;&gt;"",SUM(N218:OFFSET(N218,-P218,0))/SUM(O218:OFFSET(O218,-P218,0)),"")</f>
      </c>
      <c r="R218" s="39"/>
    </row>
    <row r="219" spans="1:18" ht="12.75">
      <c r="A219" s="7">
        <f t="shared" si="25"/>
        <v>212</v>
      </c>
      <c r="C219" s="17"/>
      <c r="D219" s="12"/>
      <c r="E219" s="12"/>
      <c r="F219" s="12"/>
      <c r="G219" s="12"/>
      <c r="H219" s="13"/>
      <c r="I219" s="24"/>
      <c r="K219" s="18">
        <f t="shared" si="21"/>
      </c>
      <c r="L219" s="22">
        <f t="shared" si="22"/>
      </c>
      <c r="M219" s="32">
        <f t="shared" si="23"/>
      </c>
      <c r="N219" s="30">
        <f t="shared" si="26"/>
      </c>
      <c r="O219" s="50">
        <f t="shared" si="24"/>
      </c>
      <c r="P219" s="75">
        <f>IF(G219&lt;&gt;"",MIN(COUNT($I$8:I219),$F$2),"")</f>
      </c>
      <c r="Q219" s="39">
        <f ca="1">IF(G219&lt;&gt;"",SUM(N219:OFFSET(N219,-P219,0))/SUM(O219:OFFSET(O219,-P219,0)),"")</f>
      </c>
      <c r="R219" s="39"/>
    </row>
    <row r="220" spans="1:18" ht="12.75">
      <c r="A220" s="7">
        <f t="shared" si="25"/>
        <v>213</v>
      </c>
      <c r="C220" s="17"/>
      <c r="D220" s="12"/>
      <c r="E220" s="12"/>
      <c r="F220" s="12"/>
      <c r="G220" s="12"/>
      <c r="H220" s="13"/>
      <c r="I220" s="24"/>
      <c r="K220" s="18">
        <f t="shared" si="21"/>
      </c>
      <c r="L220" s="22">
        <f t="shared" si="22"/>
      </c>
      <c r="M220" s="32">
        <f t="shared" si="23"/>
      </c>
      <c r="N220" s="30">
        <f t="shared" si="26"/>
      </c>
      <c r="O220" s="50">
        <f t="shared" si="24"/>
      </c>
      <c r="P220" s="75">
        <f>IF(G220&lt;&gt;"",MIN(COUNT($I$8:I220),$F$2),"")</f>
      </c>
      <c r="Q220" s="39">
        <f ca="1">IF(G220&lt;&gt;"",SUM(N220:OFFSET(N220,-P220,0))/SUM(O220:OFFSET(O220,-P220,0)),"")</f>
      </c>
      <c r="R220" s="39"/>
    </row>
    <row r="221" spans="1:18" ht="12.75">
      <c r="A221" s="7">
        <f t="shared" si="25"/>
        <v>214</v>
      </c>
      <c r="C221" s="17"/>
      <c r="D221" s="12"/>
      <c r="E221" s="12"/>
      <c r="F221" s="12"/>
      <c r="G221" s="12"/>
      <c r="H221" s="13"/>
      <c r="I221" s="24"/>
      <c r="K221" s="18">
        <f t="shared" si="21"/>
      </c>
      <c r="L221" s="22">
        <f t="shared" si="22"/>
      </c>
      <c r="M221" s="32">
        <f t="shared" si="23"/>
      </c>
      <c r="N221" s="30">
        <f t="shared" si="26"/>
      </c>
      <c r="O221" s="50">
        <f t="shared" si="24"/>
      </c>
      <c r="P221" s="75">
        <f>IF(G221&lt;&gt;"",MIN(COUNT($I$8:I221),$F$2),"")</f>
      </c>
      <c r="Q221" s="39">
        <f ca="1">IF(G221&lt;&gt;"",SUM(N221:OFFSET(N221,-P221,0))/SUM(O221:OFFSET(O221,-P221,0)),"")</f>
      </c>
      <c r="R221" s="39"/>
    </row>
    <row r="222" spans="1:18" ht="12.75">
      <c r="A222" s="7">
        <f t="shared" si="25"/>
        <v>215</v>
      </c>
      <c r="C222" s="17"/>
      <c r="D222" s="12"/>
      <c r="E222" s="12"/>
      <c r="F222" s="12"/>
      <c r="G222" s="12"/>
      <c r="H222" s="13"/>
      <c r="I222" s="24"/>
      <c r="K222" s="18">
        <f t="shared" si="21"/>
      </c>
      <c r="L222" s="22">
        <f t="shared" si="22"/>
      </c>
      <c r="M222" s="32">
        <f t="shared" si="23"/>
      </c>
      <c r="N222" s="30">
        <f t="shared" si="26"/>
      </c>
      <c r="O222" s="50">
        <f t="shared" si="24"/>
      </c>
      <c r="P222" s="75">
        <f>IF(G222&lt;&gt;"",MIN(COUNT($I$8:I222),$F$2),"")</f>
      </c>
      <c r="Q222" s="39">
        <f ca="1">IF(G222&lt;&gt;"",SUM(N222:OFFSET(N222,-P222,0))/SUM(O222:OFFSET(O222,-P222,0)),"")</f>
      </c>
      <c r="R222" s="39"/>
    </row>
    <row r="223" spans="1:18" ht="12.75">
      <c r="A223" s="7">
        <f t="shared" si="25"/>
        <v>216</v>
      </c>
      <c r="C223" s="17"/>
      <c r="D223" s="12"/>
      <c r="E223" s="12"/>
      <c r="F223" s="12"/>
      <c r="G223" s="12"/>
      <c r="H223" s="13"/>
      <c r="I223" s="24"/>
      <c r="K223" s="18">
        <f t="shared" si="21"/>
      </c>
      <c r="L223" s="22">
        <f t="shared" si="22"/>
      </c>
      <c r="M223" s="32">
        <f t="shared" si="23"/>
      </c>
      <c r="N223" s="30">
        <f t="shared" si="26"/>
      </c>
      <c r="O223" s="50">
        <f t="shared" si="24"/>
      </c>
      <c r="P223" s="75">
        <f>IF(G223&lt;&gt;"",MIN(COUNT($I$8:I223),$F$2),"")</f>
      </c>
      <c r="Q223" s="39">
        <f ca="1">IF(G223&lt;&gt;"",SUM(N223:OFFSET(N223,-P223,0))/SUM(O223:OFFSET(O223,-P223,0)),"")</f>
      </c>
      <c r="R223" s="39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Peter 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